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95" yWindow="-210" windowWidth="12900" windowHeight="7830"/>
  </bookViews>
  <sheets>
    <sheet name="3.2.2" sheetId="10" r:id="rId1"/>
  </sheets>
  <definedNames>
    <definedName name="_xlnm._FilterDatabase" localSheetId="0" hidden="1">'3.2.2'!$A$1:$I$557</definedName>
  </definedNames>
  <calcPr calcId="124519"/>
</workbook>
</file>

<file path=xl/calcChain.xml><?xml version="1.0" encoding="utf-8"?>
<calcChain xmlns="http://schemas.openxmlformats.org/spreadsheetml/2006/main">
  <c r="I206" i="10"/>
  <c r="I205"/>
  <c r="I204"/>
  <c r="I203"/>
  <c r="I201"/>
  <c r="I200"/>
  <c r="I199"/>
  <c r="I198"/>
  <c r="I197"/>
  <c r="I196"/>
  <c r="I195"/>
  <c r="I193"/>
  <c r="I192"/>
  <c r="I191"/>
  <c r="I190"/>
  <c r="I189"/>
  <c r="I188"/>
  <c r="I187"/>
  <c r="I186"/>
  <c r="I184"/>
  <c r="I183"/>
  <c r="I178"/>
  <c r="I182"/>
  <c r="I181"/>
  <c r="I180"/>
  <c r="I179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2"/>
  <c r="I121"/>
  <c r="I120"/>
  <c r="I119"/>
  <c r="I118"/>
  <c r="I117"/>
  <c r="I116"/>
  <c r="I115"/>
  <c r="I112"/>
  <c r="I111"/>
  <c r="I110"/>
  <c r="I109"/>
  <c r="I108"/>
  <c r="I106"/>
  <c r="I105"/>
  <c r="I104"/>
  <c r="I103"/>
  <c r="I102"/>
  <c r="I101"/>
  <c r="I100"/>
  <c r="I97"/>
  <c r="I96"/>
  <c r="I95"/>
  <c r="I94"/>
  <c r="I93"/>
  <c r="I92"/>
  <c r="I91"/>
  <c r="I90"/>
  <c r="I89"/>
  <c r="I314"/>
  <c r="I312"/>
  <c r="I311"/>
  <c r="I310"/>
  <c r="I308"/>
  <c r="I306"/>
  <c r="I303"/>
  <c r="I299"/>
  <c r="I298"/>
  <c r="I297"/>
  <c r="I296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0"/>
  <c r="I268"/>
  <c r="I267"/>
  <c r="I266"/>
  <c r="I265"/>
  <c r="I264"/>
  <c r="I263"/>
  <c r="I262"/>
  <c r="I261"/>
  <c r="I260"/>
  <c r="I259"/>
  <c r="I258"/>
  <c r="I257"/>
  <c r="I256"/>
  <c r="I255"/>
  <c r="I254"/>
  <c r="I252"/>
  <c r="I251"/>
  <c r="I245"/>
  <c r="I242"/>
  <c r="I240"/>
  <c r="I238"/>
  <c r="I236"/>
  <c r="I234"/>
  <c r="I233"/>
  <c r="I232"/>
  <c r="I227"/>
  <c r="I226"/>
  <c r="I223"/>
  <c r="I221"/>
  <c r="I220"/>
  <c r="I219"/>
  <c r="I218"/>
  <c r="I217"/>
  <c r="I216"/>
  <c r="I215"/>
  <c r="I213"/>
  <c r="I212"/>
  <c r="I210"/>
  <c r="I209"/>
  <c r="I207"/>
  <c r="I402"/>
  <c r="I392"/>
  <c r="I391"/>
  <c r="I385"/>
  <c r="I396"/>
  <c r="I394"/>
  <c r="I390"/>
  <c r="I389"/>
  <c r="I388"/>
  <c r="I387"/>
  <c r="I386"/>
  <c r="I383"/>
  <c r="I382"/>
  <c r="I381"/>
  <c r="I380"/>
  <c r="I378"/>
  <c r="I375"/>
  <c r="I372"/>
  <c r="I366"/>
  <c r="I364"/>
  <c r="I363"/>
  <c r="I362"/>
  <c r="I404"/>
  <c r="I416"/>
  <c r="I411"/>
  <c r="I438"/>
  <c r="I437"/>
  <c r="I434"/>
  <c r="I431"/>
  <c r="I351"/>
  <c r="I350"/>
  <c r="I337"/>
  <c r="I336"/>
  <c r="I333"/>
  <c r="I331"/>
  <c r="I328"/>
  <c r="I327"/>
  <c r="I326"/>
  <c r="I323"/>
  <c r="I319"/>
  <c r="I317"/>
  <c r="I316"/>
  <c r="I496"/>
  <c r="I525"/>
  <c r="I447"/>
  <c r="I547"/>
  <c r="I555"/>
  <c r="I556"/>
  <c r="I476"/>
  <c r="I546"/>
  <c r="I462"/>
  <c r="I461"/>
  <c r="I459"/>
  <c r="I458"/>
  <c r="I533"/>
  <c r="I534"/>
  <c r="I457"/>
  <c r="I490"/>
  <c r="I456"/>
  <c r="I532"/>
  <c r="I500"/>
  <c r="I455"/>
  <c r="I488"/>
  <c r="I524"/>
  <c r="I530"/>
  <c r="I499"/>
  <c r="I454"/>
  <c r="I545"/>
  <c r="I554"/>
  <c r="I538"/>
  <c r="I543"/>
  <c r="I541"/>
  <c r="I469"/>
  <c r="I491"/>
  <c r="I540"/>
  <c r="I539"/>
  <c r="I509"/>
  <c r="I531"/>
  <c r="I519"/>
  <c r="I520"/>
</calcChain>
</file>

<file path=xl/sharedStrings.xml><?xml version="1.0" encoding="utf-8"?>
<sst xmlns="http://schemas.openxmlformats.org/spreadsheetml/2006/main" count="3828" uniqueCount="1067">
  <si>
    <t>I.C.M.R. New delhi</t>
  </si>
  <si>
    <t>Prof. Sanjay Khattri</t>
  </si>
  <si>
    <t>Pharmacology</t>
  </si>
  <si>
    <t>Physiology</t>
  </si>
  <si>
    <t>Surgical Oncology</t>
  </si>
  <si>
    <t>Microbiology</t>
  </si>
  <si>
    <t>Radiotherapy</t>
  </si>
  <si>
    <t>Surgical Gastroenterology</t>
  </si>
  <si>
    <t>Prof. Amita Jain</t>
  </si>
  <si>
    <t>I-125</t>
  </si>
  <si>
    <t>I-126</t>
  </si>
  <si>
    <t>I-127</t>
  </si>
  <si>
    <t>Medicine</t>
  </si>
  <si>
    <t>Obs &amp; Gyane</t>
  </si>
  <si>
    <t>Prof. R. N. Srivastava</t>
  </si>
  <si>
    <t>Orthopaedic Surgery</t>
  </si>
  <si>
    <t>Dr. Shally Awasthi</t>
  </si>
  <si>
    <t>Pediatrics</t>
  </si>
  <si>
    <t>Prof. Wahid Ali</t>
  </si>
  <si>
    <t>Pathology</t>
  </si>
  <si>
    <t>I-141</t>
  </si>
  <si>
    <t>Prof. Surya Kant</t>
  </si>
  <si>
    <t>Pulmonary Medicine</t>
  </si>
  <si>
    <t>I-142</t>
  </si>
  <si>
    <t>Prof. A. A. Mehdi</t>
  </si>
  <si>
    <t>Biochemistry</t>
  </si>
  <si>
    <t>I-161</t>
  </si>
  <si>
    <t>Prof. Uday Mohan</t>
  </si>
  <si>
    <t>Community Medicine</t>
  </si>
  <si>
    <t>I-39</t>
  </si>
  <si>
    <t>Prof. Vinita Das</t>
  </si>
  <si>
    <t xml:space="preserve">Prof. Amita Jain </t>
  </si>
  <si>
    <t>I-79</t>
  </si>
  <si>
    <t>Urology</t>
  </si>
  <si>
    <t>Plastic Surgery</t>
  </si>
  <si>
    <t>I-146</t>
  </si>
  <si>
    <t>I-147</t>
  </si>
  <si>
    <t>I-148</t>
  </si>
  <si>
    <t>Clinical Hematology</t>
  </si>
  <si>
    <t>I-149</t>
  </si>
  <si>
    <t>I-155</t>
  </si>
  <si>
    <t>Prof. R.N. Srivastava</t>
  </si>
  <si>
    <t>I-159</t>
  </si>
  <si>
    <t>I-162</t>
  </si>
  <si>
    <t>I-163</t>
  </si>
  <si>
    <t>Dr.Amita Jain</t>
  </si>
  <si>
    <t>I-165</t>
  </si>
  <si>
    <t>I-166</t>
  </si>
  <si>
    <t>I-167</t>
  </si>
  <si>
    <t>Dr. M. L. B. Bhatt</t>
  </si>
  <si>
    <t>I-169</t>
  </si>
  <si>
    <t>Prosthodontics</t>
  </si>
  <si>
    <t>I-170</t>
  </si>
  <si>
    <t>ICMR</t>
  </si>
  <si>
    <t>Prof. Shally Awasthi</t>
  </si>
  <si>
    <t xml:space="preserve">Pediatrics </t>
  </si>
  <si>
    <t>Geriatric Mental Health</t>
  </si>
  <si>
    <t>I-179</t>
  </si>
  <si>
    <t>Dr. Amita Jain</t>
  </si>
  <si>
    <t>UPCST</t>
  </si>
  <si>
    <t>Prof. Vishwajeet Singh</t>
  </si>
  <si>
    <t>Prof. Shalini Gupta</t>
  </si>
  <si>
    <t>Oral Pathology</t>
  </si>
  <si>
    <t>Prof. Shivani Pandey</t>
  </si>
  <si>
    <t>Oral &amp; Maxillofacial Surgery</t>
  </si>
  <si>
    <t xml:space="preserve">Dr. Surya kant </t>
  </si>
  <si>
    <t>Dr. Pooran Chand</t>
  </si>
  <si>
    <t>DBT</t>
  </si>
  <si>
    <t>CSIR</t>
  </si>
  <si>
    <t>UGC</t>
  </si>
  <si>
    <t>Ophthalmology</t>
  </si>
  <si>
    <t>SERB</t>
  </si>
  <si>
    <t>C-82</t>
  </si>
  <si>
    <t>C-84</t>
  </si>
  <si>
    <t>DST</t>
  </si>
  <si>
    <t>Prof. S.P.Jaiswar</t>
  </si>
  <si>
    <t>C-87</t>
  </si>
  <si>
    <t>ICSSR</t>
  </si>
  <si>
    <t>Prof. S. C. Tiwari</t>
  </si>
  <si>
    <t>C-91</t>
  </si>
  <si>
    <t>UNICEF</t>
  </si>
  <si>
    <t>C-106</t>
  </si>
  <si>
    <t>Prof.J.V.Singh</t>
  </si>
  <si>
    <t>C-101</t>
  </si>
  <si>
    <t>U G C</t>
  </si>
  <si>
    <t>C-108</t>
  </si>
  <si>
    <t>C-110</t>
  </si>
  <si>
    <t>C-111</t>
  </si>
  <si>
    <t>Prof. M. Kaleem Ahmad</t>
  </si>
  <si>
    <t>C-114</t>
  </si>
  <si>
    <t>C-115</t>
  </si>
  <si>
    <t>Govt of India</t>
  </si>
  <si>
    <t>C-116</t>
  </si>
  <si>
    <t xml:space="preserve">Dr Divya Mehrotra </t>
  </si>
  <si>
    <t>C-117</t>
  </si>
  <si>
    <t>Dr. Sameer Gupta</t>
  </si>
  <si>
    <t>C-122</t>
  </si>
  <si>
    <t>IRL Lab</t>
  </si>
  <si>
    <t>SBI</t>
  </si>
  <si>
    <t>NHM</t>
  </si>
  <si>
    <t>Smad3 gene polymorphism and expression…………with knee osteoathritis.SRF Mr. Amar Chandra Sharma</t>
  </si>
  <si>
    <t>Human Reproduction Research centre(HRRC)</t>
  </si>
  <si>
    <t>I-97</t>
  </si>
  <si>
    <t>I-171</t>
  </si>
  <si>
    <t>I-172</t>
  </si>
  <si>
    <t>SRF- Mr. Prafulla Chandra Tiwari</t>
  </si>
  <si>
    <t>Dr. Rishi Pal</t>
  </si>
  <si>
    <t>Pharmacology &amp; Therapeutics</t>
  </si>
  <si>
    <t>I-173</t>
  </si>
  <si>
    <t>Radiodiagnosis</t>
  </si>
  <si>
    <t>I-174</t>
  </si>
  <si>
    <t>I-175</t>
  </si>
  <si>
    <t>I-176</t>
  </si>
  <si>
    <t>I-177</t>
  </si>
  <si>
    <t>The Lucknow Urban and rural elder follow up study of aging ……………………….. Congnitive Disorder</t>
  </si>
  <si>
    <t>Immunogenic neutralizing epitope prediction for the……..causing oropharyngeal cancer</t>
  </si>
  <si>
    <t>Oral Pathology &amp; Microbiology</t>
  </si>
  <si>
    <t>I-180</t>
  </si>
  <si>
    <t>Investigation of variations in genomic and serum………in edentulous patients</t>
  </si>
  <si>
    <t>I-181</t>
  </si>
  <si>
    <t>Status of Bio-medical waste management in the government hospital of Lucknow city</t>
  </si>
  <si>
    <t>I-182</t>
  </si>
  <si>
    <t>Etiological diagnosis of AES cases in Bihar; a comprehensive study using NGS</t>
  </si>
  <si>
    <t>I-183</t>
  </si>
  <si>
    <t>Assoiation of TNF-a, IL-4………levels in CAD patients</t>
  </si>
  <si>
    <t>Dr.M.Kaleem Ahmed</t>
  </si>
  <si>
    <t>I-184</t>
  </si>
  <si>
    <t>Study on genetic variation in vitamin D……tuberculosis cases</t>
  </si>
  <si>
    <t>I-185</t>
  </si>
  <si>
    <t>Determining role of RNI in Dengue virus replication</t>
  </si>
  <si>
    <t>I-186</t>
  </si>
  <si>
    <t>Trauma Surgery</t>
  </si>
  <si>
    <t>I-187</t>
  </si>
  <si>
    <t>I-188</t>
  </si>
  <si>
    <t>Dr. A. K. Tripathi</t>
  </si>
  <si>
    <t>Dr. Shivani Pandey</t>
  </si>
  <si>
    <t>Dr. A. A. Mahdi</t>
  </si>
  <si>
    <t>Dr. Rakesh Kumar Yadav</t>
  </si>
  <si>
    <t>Dr. Balendra Pratap Singh</t>
  </si>
  <si>
    <t>Dr G K Sonker</t>
  </si>
  <si>
    <t>Dr. Mayank Singh</t>
  </si>
  <si>
    <t>Dr. Akhilanand Chaurashiya</t>
  </si>
  <si>
    <t>Estimation of level of pesticide in recurrent…..in North India Polpulation</t>
  </si>
  <si>
    <t>Dr. Kalpana Singh</t>
  </si>
  <si>
    <t>Study on aberrant promoter methlation….COPD and lung cancer</t>
  </si>
  <si>
    <t>Dr. Rajeev Garg</t>
  </si>
  <si>
    <t>Respiratory Medicine</t>
  </si>
  <si>
    <t>Dr. Ajay Kumar Verma</t>
  </si>
  <si>
    <t>Govt of India Ministry of Heath and Family welfare Deptt of Health</t>
  </si>
  <si>
    <t>Prof. P. K. Dalal</t>
  </si>
  <si>
    <t>Psychiatry</t>
  </si>
  <si>
    <t>C-47</t>
  </si>
  <si>
    <t>DRDO</t>
  </si>
  <si>
    <t>D S T</t>
  </si>
  <si>
    <t>Prof. Divya Mehrotra</t>
  </si>
  <si>
    <t>C-100</t>
  </si>
  <si>
    <t>Dr. Monika Agarwal</t>
  </si>
  <si>
    <t>C-119</t>
  </si>
  <si>
    <t>Establishment of network of laboratories………and natural calamities</t>
  </si>
  <si>
    <t>C-120</t>
  </si>
  <si>
    <t>C-121</t>
  </si>
  <si>
    <t>Dr Kanchan Srivastava</t>
  </si>
  <si>
    <t>C-123</t>
  </si>
  <si>
    <t>C-124</t>
  </si>
  <si>
    <t>C-126</t>
  </si>
  <si>
    <t>C-127</t>
  </si>
  <si>
    <t>W. H. O.</t>
  </si>
  <si>
    <t>C-128</t>
  </si>
  <si>
    <t>Dr. Satyendra  Kr Singh</t>
  </si>
  <si>
    <t>Advance Research</t>
  </si>
  <si>
    <t>C-129</t>
  </si>
  <si>
    <t>IHA / UPTSU</t>
  </si>
  <si>
    <t>C-130</t>
  </si>
  <si>
    <t>Capacity building and strengthening….resistance in India</t>
  </si>
  <si>
    <t>CDC</t>
  </si>
  <si>
    <t>C-131</t>
  </si>
  <si>
    <t>Rajiv Gandhi National Fellowship for Sc Candidate Ms.Monika Sankhwar</t>
  </si>
  <si>
    <t>C-77</t>
  </si>
  <si>
    <t xml:space="preserve">Prof. S.N. Sankhwar </t>
  </si>
  <si>
    <t>Evaluation and comparison…………cancer patients</t>
  </si>
  <si>
    <t xml:space="preserve">Prof. Prashant Gupta </t>
  </si>
  <si>
    <t>Differential expression of……….therapy outcome</t>
  </si>
  <si>
    <t>Prof. A.A. Mehdi</t>
  </si>
  <si>
    <t>UGC Student Mr. Ravi Shankar Yadav</t>
  </si>
  <si>
    <t>Strengthering of RMNCH+A……….Badaun</t>
  </si>
  <si>
    <t>C-104</t>
  </si>
  <si>
    <t xml:space="preserve">Prof. J.V. Singh </t>
  </si>
  <si>
    <t>Strenghering/implementation……..Mission Up</t>
  </si>
  <si>
    <t>Immurological genetic and…………lost factars</t>
  </si>
  <si>
    <t xml:space="preserve">Prof. Jyotsna Agarwal </t>
  </si>
  <si>
    <t>Strengthening of Home Based Newborn care program in Up</t>
  </si>
  <si>
    <t xml:space="preserve">Phytochemical Investigation of………in Cancer </t>
  </si>
  <si>
    <t>Pending dues to wards salary………kavita Rani</t>
  </si>
  <si>
    <t>Prof. K.K. Pant</t>
  </si>
  <si>
    <t>An Indigenous amal………….oral rehabilation</t>
  </si>
  <si>
    <t>Development of a portable……….disability</t>
  </si>
  <si>
    <t xml:space="preserve">Prof. Bhaskar Agarwal </t>
  </si>
  <si>
    <t>Evaluation of prognostic………Gall Blander cancer</t>
  </si>
  <si>
    <t>Prof. Sameer Gupta</t>
  </si>
  <si>
    <t xml:space="preserve">Surgical Oncology </t>
  </si>
  <si>
    <t>Establishment of a network…………..Calamities</t>
  </si>
  <si>
    <t>Studies of Circulating………….angiogenesis</t>
  </si>
  <si>
    <t xml:space="preserve">DHR-MRU Scheme </t>
  </si>
  <si>
    <t>A Behavioural Intervention………..expression</t>
  </si>
  <si>
    <t>Prof. N.S.Verma</t>
  </si>
  <si>
    <t>Regulation of STATs………in rats</t>
  </si>
  <si>
    <t>Exploring the possible……….miscarriage</t>
  </si>
  <si>
    <t>Prof. Pushplata Sakhwar</t>
  </si>
  <si>
    <t>Obst &amp; Gyne</t>
  </si>
  <si>
    <t>Detection of diptheria……………..and serum</t>
  </si>
  <si>
    <t xml:space="preserve">Prof. Jyotsna Agarwal/ Dr.Prashant Gupta </t>
  </si>
  <si>
    <t>Evaluation of assessment……..diarrhea in Up</t>
  </si>
  <si>
    <t xml:space="preserve">Prof. Monika Agarwal </t>
  </si>
  <si>
    <t>Capacity Building and………resistance In india</t>
  </si>
  <si>
    <t>Effect of yogic interrention…………controltrial</t>
  </si>
  <si>
    <t>Prof. Shailendra Kumar</t>
  </si>
  <si>
    <t>C.T.V.S</t>
  </si>
  <si>
    <t>Correlation of collagen………..ethnicity</t>
  </si>
  <si>
    <t>C-132</t>
  </si>
  <si>
    <t>Prof. Kaushal Kishor Agrawal</t>
  </si>
  <si>
    <t xml:space="preserve">School Based Scalant Program </t>
  </si>
  <si>
    <t>C-133</t>
  </si>
  <si>
    <t>MOHFW</t>
  </si>
  <si>
    <t xml:space="preserve">Prof. Vinay Kumar Gupta </t>
  </si>
  <si>
    <t>Public Health Debtistry</t>
  </si>
  <si>
    <t>Impact Assesssment of…………..surveillance</t>
  </si>
  <si>
    <t>C-134</t>
  </si>
  <si>
    <t>CMC VELLORE</t>
  </si>
  <si>
    <t>Prof. Ashish Wakhlu</t>
  </si>
  <si>
    <t>Pediatrics Surgery</t>
  </si>
  <si>
    <t>Assessment of oral……………Based Study</t>
  </si>
  <si>
    <t>C-135</t>
  </si>
  <si>
    <t>Prof.Pooran Chand</t>
  </si>
  <si>
    <t>Differential expression of……….tumar samples</t>
  </si>
  <si>
    <t>C-136</t>
  </si>
  <si>
    <t xml:space="preserve">Prof.Neetu Singh </t>
  </si>
  <si>
    <t>Identification of very…………..Lethality</t>
  </si>
  <si>
    <t>C-137</t>
  </si>
  <si>
    <t>DHR</t>
  </si>
  <si>
    <t>Prof. Satyendra Kr. Singh</t>
  </si>
  <si>
    <t>Elucidating the role of………..agents</t>
  </si>
  <si>
    <t>C-138</t>
  </si>
  <si>
    <t>Elucidation of molecular………….infectuion</t>
  </si>
  <si>
    <t>C-139</t>
  </si>
  <si>
    <t xml:space="preserve">Prof.Shailendra Kr. Saxena </t>
  </si>
  <si>
    <t>Iso Seq analysis and………… annotation</t>
  </si>
  <si>
    <t>C-140</t>
  </si>
  <si>
    <t>Prof. Neetu Singh</t>
  </si>
  <si>
    <t>Does Salmonella OmpA…………receptar</t>
  </si>
  <si>
    <t>C-142</t>
  </si>
  <si>
    <t>SERB DST New Delhi</t>
  </si>
  <si>
    <t>Prof. Abbas Ali Mahdi</t>
  </si>
  <si>
    <t>Report of Childhood…………..in U.p</t>
  </si>
  <si>
    <t>C-141</t>
  </si>
  <si>
    <t>Evaluation of gastroprotective……….of action</t>
  </si>
  <si>
    <t>C-144</t>
  </si>
  <si>
    <t>C-145</t>
  </si>
  <si>
    <t xml:space="preserve">Role of Yoga in the……….Bronchial Asthma </t>
  </si>
  <si>
    <t>C-147</t>
  </si>
  <si>
    <t>Respiratary Medicine</t>
  </si>
  <si>
    <t xml:space="preserve">AES/JE Disease Control Program </t>
  </si>
  <si>
    <t>C-149</t>
  </si>
  <si>
    <t>Costing of Healthcare Services in India</t>
  </si>
  <si>
    <t>C-151</t>
  </si>
  <si>
    <t>to Study Sleep nutrition….. Precancerous Lesions</t>
  </si>
  <si>
    <t>C-159</t>
  </si>
  <si>
    <t xml:space="preserve">DST New Delhi </t>
  </si>
  <si>
    <t xml:space="preserve">Dr. Balendra Pratap Singh </t>
  </si>
  <si>
    <t>JRF. MR. Rahul kumar yadav</t>
  </si>
  <si>
    <t>C-160</t>
  </si>
  <si>
    <t xml:space="preserve">Dr.N.S. Verma </t>
  </si>
  <si>
    <t>Understanding genetic………..indian population</t>
  </si>
  <si>
    <t>UP-48</t>
  </si>
  <si>
    <t>Association of single……………male infertility</t>
  </si>
  <si>
    <t>UP-61</t>
  </si>
  <si>
    <t>Prof. S.N. Sankhwar</t>
  </si>
  <si>
    <t>Utilization of Artocarpus…………..Plaque control</t>
  </si>
  <si>
    <t>UP-62</t>
  </si>
  <si>
    <t>Prof. Jitendra Rao</t>
  </si>
  <si>
    <t>To Study the Correalation……………Audit Patients</t>
  </si>
  <si>
    <t>UP-64</t>
  </si>
  <si>
    <t xml:space="preserve">Prof. Ajai Singh </t>
  </si>
  <si>
    <t>To Dermine the role of…………….Sprectrocsopy</t>
  </si>
  <si>
    <t>UP-66</t>
  </si>
  <si>
    <t xml:space="preserve">To Study the gene…………north india population </t>
  </si>
  <si>
    <t>UP-67</t>
  </si>
  <si>
    <t>Prof. M.Kaleem Ahmad</t>
  </si>
  <si>
    <t>To Study genetic variation…………..northern india</t>
  </si>
  <si>
    <t>UP-69</t>
  </si>
  <si>
    <t>Prof. Ved Prakash</t>
  </si>
  <si>
    <t>Molecular characterization………….tuberculosis</t>
  </si>
  <si>
    <t>UP-71</t>
  </si>
  <si>
    <t>Prof. R.A.S. Kushwaha</t>
  </si>
  <si>
    <t>Effect of yogic intervention………….hypertensive</t>
  </si>
  <si>
    <t>UP-72</t>
  </si>
  <si>
    <t xml:space="preserve">Prof-Shailendra Kumar </t>
  </si>
  <si>
    <t>Bacopa Monnieri as………………Parkinsons disease</t>
  </si>
  <si>
    <t>UP-74</t>
  </si>
  <si>
    <t>Role of Terminalia Arjuna………….hypertensive SRF</t>
  </si>
  <si>
    <t>UP-76</t>
  </si>
  <si>
    <t xml:space="preserve">Prof. Manish Bajpai </t>
  </si>
  <si>
    <t>Comparative of nd: YAG……………hypersensitivity</t>
  </si>
  <si>
    <t>UP-77</t>
  </si>
  <si>
    <t>Prof. Rakesh Kumar Yadav</t>
  </si>
  <si>
    <t>Consevative Dentisry &amp; Endodontics</t>
  </si>
  <si>
    <t>Astudy to assess the……………….in Lucknow</t>
  </si>
  <si>
    <t>UP-78</t>
  </si>
  <si>
    <t xml:space="preserve">Prof. Balendra Pratab Singh </t>
  </si>
  <si>
    <t xml:space="preserve">To Validate the 2010…………..indian po[ulation </t>
  </si>
  <si>
    <t>UP-79</t>
  </si>
  <si>
    <t>Prof. Siddharth Kumar Das</t>
  </si>
  <si>
    <t xml:space="preserve">Rheumatology </t>
  </si>
  <si>
    <t>A Randomized Control trial………………Socket</t>
  </si>
  <si>
    <t>UP-82</t>
  </si>
  <si>
    <t>Prof. Mayank Singh</t>
  </si>
  <si>
    <t>Study of Mitochondrial……………Prkinson disease</t>
  </si>
  <si>
    <t>UP-50</t>
  </si>
  <si>
    <t xml:space="preserve">Expression Profile of Anti…………..Human Omentum </t>
  </si>
  <si>
    <t>UP-85</t>
  </si>
  <si>
    <t xml:space="preserve">Prof. Abhijit Chandra </t>
  </si>
  <si>
    <t>Evaluation of role of………………..Submucous fibrosis</t>
  </si>
  <si>
    <t>UP-83</t>
  </si>
  <si>
    <t>Prof. Akhilanand Chaurasia</t>
  </si>
  <si>
    <t>Radiology</t>
  </si>
  <si>
    <t>A Prospective study one the……….Metabolic disease</t>
  </si>
  <si>
    <t>UP-93</t>
  </si>
  <si>
    <t xml:space="preserve">Prof. N.S. Verma </t>
  </si>
  <si>
    <t>Assessment of heavy metals………..Hyperplasia</t>
  </si>
  <si>
    <t>UP-94</t>
  </si>
  <si>
    <t xml:space="preserve">Effect of vitamin D on Cartilage……………..Trial </t>
  </si>
  <si>
    <t>UP-95</t>
  </si>
  <si>
    <t>Effect of miltefosine and……………the Drug</t>
  </si>
  <si>
    <t>UP-96</t>
  </si>
  <si>
    <t xml:space="preserve">Prof. Ranjana Singh </t>
  </si>
  <si>
    <t>Predective model for……………patients</t>
  </si>
  <si>
    <t>UP-97</t>
  </si>
  <si>
    <t xml:space="preserve">Prof. Rameshwari Singhal </t>
  </si>
  <si>
    <t xml:space="preserve">Periodontology </t>
  </si>
  <si>
    <t>CBST assessment of…………..loaded implants</t>
  </si>
  <si>
    <t>UP-98</t>
  </si>
  <si>
    <t xml:space="preserve">Prof. Kamleshwari Singh </t>
  </si>
  <si>
    <t>Prevelance of leptospirosis in………..Northern india</t>
  </si>
  <si>
    <t>UP-99</t>
  </si>
  <si>
    <t xml:space="preserve">Prof. Raj Kumar Kalyan </t>
  </si>
  <si>
    <t>Generation of narmative data………..imdian population</t>
  </si>
  <si>
    <t>UP-100</t>
  </si>
  <si>
    <t>Prof. Ganesh Yadav</t>
  </si>
  <si>
    <t xml:space="preserve">Physical Medicine </t>
  </si>
  <si>
    <t xml:space="preserve">Differential Expression of…………..Patients </t>
  </si>
  <si>
    <t>UP-101</t>
  </si>
  <si>
    <t>Prof. Umesh Pratap Singh</t>
  </si>
  <si>
    <t>Clinical assessment of critical………….Diabetes</t>
  </si>
  <si>
    <t>UP-102</t>
  </si>
  <si>
    <t>To Evaluate the role of…………..Diabetes Mellitus</t>
  </si>
  <si>
    <t>UP-103</t>
  </si>
  <si>
    <t xml:space="preserve">Prof. Santosh Kumar </t>
  </si>
  <si>
    <t>Prediction of preeclimpsia with…….Newer</t>
  </si>
  <si>
    <t>U-104</t>
  </si>
  <si>
    <t>Dr. Namrata Kumar</t>
  </si>
  <si>
    <t>Neuro-protective……….neurotoxicity</t>
  </si>
  <si>
    <t>U-105</t>
  </si>
  <si>
    <t>The Role of Androgen……..Indian Population</t>
  </si>
  <si>
    <t>U-106</t>
  </si>
  <si>
    <t>Dr. Abhishek Mishara</t>
  </si>
  <si>
    <t xml:space="preserve">Advance Research </t>
  </si>
  <si>
    <t>CETP and SRBI Gene……..Diabetes Millitus</t>
  </si>
  <si>
    <t>U-108</t>
  </si>
  <si>
    <t xml:space="preserve">Dr. Wahid Ali </t>
  </si>
  <si>
    <t>A Study of HSP70 And……Cancerous Lesions</t>
  </si>
  <si>
    <t>U-109</t>
  </si>
  <si>
    <t xml:space="preserve">Dr. Geeta Singh </t>
  </si>
  <si>
    <t>To Identify Child………..Children</t>
  </si>
  <si>
    <t>U-110</t>
  </si>
  <si>
    <t>Dr. Shalini Gupta</t>
  </si>
  <si>
    <t>Hepatitis B And HepatitisC….Outcome</t>
  </si>
  <si>
    <t>U-111</t>
  </si>
  <si>
    <t>Dr. Sumit Rungta</t>
  </si>
  <si>
    <t>Medical Gastroenterology</t>
  </si>
  <si>
    <t>Evaluation………Studies</t>
  </si>
  <si>
    <t>U-107</t>
  </si>
  <si>
    <t>Dr Ashutosh Kumar</t>
  </si>
  <si>
    <t>National Retinblatoma Registry</t>
  </si>
  <si>
    <t>I-38</t>
  </si>
  <si>
    <t>Prof. Archana Kumar</t>
  </si>
  <si>
    <t>To Develop a grade diagnostic………….Uttar Pradesh</t>
  </si>
  <si>
    <t>I-66</t>
  </si>
  <si>
    <t xml:space="preserve">Microbiology </t>
  </si>
  <si>
    <t>A Randomized Controlled trial………..Ms.Saumya Mishra</t>
  </si>
  <si>
    <t xml:space="preserve">Physiology </t>
  </si>
  <si>
    <t>The effect of APO A-V and lipc…………disease</t>
  </si>
  <si>
    <t xml:space="preserve">Prof. Shraddha Singh </t>
  </si>
  <si>
    <t xml:space="preserve">Srf- Mr. Pratap Shankwar </t>
  </si>
  <si>
    <t>I-115</t>
  </si>
  <si>
    <t>Prof. Amond kumar Sachan</t>
  </si>
  <si>
    <t xml:space="preserve">Pharmocology </t>
  </si>
  <si>
    <t>SRF-Jaya Nigam</t>
  </si>
  <si>
    <t>I-119</t>
  </si>
  <si>
    <t xml:space="preserve">Surgical/Gastro </t>
  </si>
  <si>
    <t xml:space="preserve">Innate Immune response……………….indian population </t>
  </si>
  <si>
    <t xml:space="preserve">Prof. Surya Kant </t>
  </si>
  <si>
    <t xml:space="preserve">Pulmonary Medicine </t>
  </si>
  <si>
    <t xml:space="preserve">Effect of mangiferin citral…………….Dyslipdemia in rat </t>
  </si>
  <si>
    <t xml:space="preserve">Prof. A.A. Mehdi </t>
  </si>
  <si>
    <t xml:space="preserve">Biochemistry </t>
  </si>
  <si>
    <t xml:space="preserve">To assess the role of yoga……………….brochial Asthma </t>
  </si>
  <si>
    <t xml:space="preserve">A randomized prospective study………….Sleep apnea </t>
  </si>
  <si>
    <t>The study of Fcy receptor…………..Thrombocytopenia</t>
  </si>
  <si>
    <t xml:space="preserve">Prof. A.K. Tripathi </t>
  </si>
  <si>
    <t xml:space="preserve">Clinical Hematolog </t>
  </si>
  <si>
    <t xml:space="preserve">Effect of managess of ER…………………..astrocyte cells </t>
  </si>
  <si>
    <t>Development of Nanoparticals……………Targeted</t>
  </si>
  <si>
    <t>I-150</t>
  </si>
  <si>
    <t xml:space="preserve">Prof. Shalini Gupta </t>
  </si>
  <si>
    <t xml:space="preserve">Oral Pathology </t>
  </si>
  <si>
    <t xml:space="preserve">SRF-Ms. Baby Anjum </t>
  </si>
  <si>
    <t>Prof- N.S. Verma</t>
  </si>
  <si>
    <t xml:space="preserve">A-12 Week Prospective open-level……….patients </t>
  </si>
  <si>
    <t xml:space="preserve">Prof. R.N. Srivastava </t>
  </si>
  <si>
    <t xml:space="preserve">Orthopaedic Surgery </t>
  </si>
  <si>
    <t>Putative Markers of signal………….deoplasis (EIN)</t>
  </si>
  <si>
    <t xml:space="preserve">Prof. M.M, Goel </t>
  </si>
  <si>
    <t xml:space="preserve">Pathology </t>
  </si>
  <si>
    <t>A Randomized Open-Label study………………Patients</t>
  </si>
  <si>
    <t>I-160</t>
  </si>
  <si>
    <t xml:space="preserve">Prof. Soumendra V. Singh </t>
  </si>
  <si>
    <t xml:space="preserve">Prosthodontics </t>
  </si>
  <si>
    <t xml:space="preserve">Neurological marifestations of……………………Study </t>
  </si>
  <si>
    <t xml:space="preserve">Prof-. Rajesh Verma </t>
  </si>
  <si>
    <t xml:space="preserve">Neurology </t>
  </si>
  <si>
    <t xml:space="preserve">Analysis of specific biomakers………..population </t>
  </si>
  <si>
    <t xml:space="preserve">SRF- Mr. Pratibha Singh </t>
  </si>
  <si>
    <t xml:space="preserve">Prof. Sunita Tiwari </t>
  </si>
  <si>
    <t>Cytokiness and Xenobiotic……………….aplastic aremia</t>
  </si>
  <si>
    <t xml:space="preserve">DNA Methylation charges…………brotical asthma </t>
  </si>
  <si>
    <t xml:space="preserve">Prof. Sandeep Bhattachrya </t>
  </si>
  <si>
    <t xml:space="preserve">Co-existerce of orexiccord…………….obses adult </t>
  </si>
  <si>
    <t xml:space="preserve">Prof. Vani Gupta </t>
  </si>
  <si>
    <t>Evaluation of metastasis suppressor………….Carcinoma undergoing</t>
  </si>
  <si>
    <t>I-168</t>
  </si>
  <si>
    <t>prof. M.L.B. Bhatt</t>
  </si>
  <si>
    <t xml:space="preserve">Radiation Oncology </t>
  </si>
  <si>
    <t xml:space="preserve">SRF.Monika Pandey </t>
  </si>
  <si>
    <t xml:space="preserve">Prof. Shally Awasthi </t>
  </si>
  <si>
    <t xml:space="preserve">Enchanging bioarisk mitigation……………respiratory </t>
  </si>
  <si>
    <t>Prof. Rishi Pal</t>
  </si>
  <si>
    <t xml:space="preserve"> To study the photoprotective effects ……………… Keratinocytes"</t>
  </si>
  <si>
    <t xml:space="preserve">Prof. Naseem Jamal </t>
  </si>
  <si>
    <t xml:space="preserve"> Role of histone deacetylase(HDAC) ……………cancer among north Indian population"</t>
  </si>
  <si>
    <t>Prof. M. L. B. Bhatt</t>
  </si>
  <si>
    <t>Prof. Yashodhara pradeep</t>
  </si>
  <si>
    <t>Prof. Saumyendra V Singh</t>
  </si>
  <si>
    <t>Prof. Reema Kumari</t>
  </si>
  <si>
    <t>Prof.M.Kaleem Ahmed</t>
  </si>
  <si>
    <t>Prof. S. P. Jaiswal</t>
  </si>
  <si>
    <t>Detailed study of telomeric length abnormalities and its prevention by…..patients in North Indian Population.</t>
  </si>
  <si>
    <t>Prof. Fahad Mansoor Samadhi</t>
  </si>
  <si>
    <t>Prof. Abhijit Chandra</t>
  </si>
  <si>
    <t>Cleft lip and palate anomaly in India clinical Profile….A hospital based study</t>
  </si>
  <si>
    <t>I-189</t>
  </si>
  <si>
    <t>Prof. A.K.Singh</t>
  </si>
  <si>
    <t>Etiology of childhood Pneumonia in India</t>
  </si>
  <si>
    <t>I-190</t>
  </si>
  <si>
    <t>Biomaterial for designing of mandibular bony scaffald….size mandibular defects</t>
  </si>
  <si>
    <t>I-191</t>
  </si>
  <si>
    <t>Oral &amp; Maxi</t>
  </si>
  <si>
    <t>"Surveilance of Neonatal  ''An ICMR task force study</t>
  </si>
  <si>
    <t>I-87</t>
  </si>
  <si>
    <t>Prof. S.N. Singh</t>
  </si>
  <si>
    <t>A multi centric Study to estimate the sero-prevalence of dengue virus infection in india</t>
  </si>
  <si>
    <t>I-192</t>
  </si>
  <si>
    <t xml:space="preserve">Hospital Based Cancer Registry </t>
  </si>
  <si>
    <t>I-193</t>
  </si>
  <si>
    <t xml:space="preserve">Prof. Arun Chaturvedi </t>
  </si>
  <si>
    <t>Identification of CCN Fanily  Proteins……………….Patients</t>
  </si>
  <si>
    <t>I-194</t>
  </si>
  <si>
    <t>Alpha Adducin and Angiotensinogen gene…………………..North Indians</t>
  </si>
  <si>
    <t>I-121</t>
  </si>
  <si>
    <t>An intervention study on comprehensive emergency care….traffic injuries in India-Lucknow,UP</t>
  </si>
  <si>
    <t>Prof. Sandeep Tiwari</t>
  </si>
  <si>
    <t>Prevalecce of Vitamin……….in india</t>
  </si>
  <si>
    <t>I-196</t>
  </si>
  <si>
    <t xml:space="preserve">Dr Uday Mohan </t>
  </si>
  <si>
    <t>Polymorphism and expression…………control study</t>
  </si>
  <si>
    <t>Strenghering mplementation……..Mission Up</t>
  </si>
  <si>
    <t>Role of Gfi-1 in long……………differentation</t>
  </si>
  <si>
    <t>Report of Childhood Immunization .... Management in U.P.</t>
  </si>
  <si>
    <t>The Study of neuroprotective role of………..Cell nine</t>
  </si>
  <si>
    <t>C-148</t>
  </si>
  <si>
    <t xml:space="preserve">Dr. Saba Ubaid </t>
  </si>
  <si>
    <t>To Differentiate the leulemia Cell Line……Lipid Complex</t>
  </si>
  <si>
    <t>C-150</t>
  </si>
  <si>
    <t xml:space="preserve">Dr. Rajendra </t>
  </si>
  <si>
    <t>Time Dependent Altered…… Mortern Sampls</t>
  </si>
  <si>
    <t>C-152</t>
  </si>
  <si>
    <t>DST INSPIRE NEW DELHI</t>
  </si>
  <si>
    <t xml:space="preserve">Dr. Uma Shankar Singh </t>
  </si>
  <si>
    <t>Identification of Evalution of….Patients</t>
  </si>
  <si>
    <t>C-153</t>
  </si>
  <si>
    <t xml:space="preserve">Online SNCU MIS Training and SNCU Review Metting </t>
  </si>
  <si>
    <t>C-154</t>
  </si>
  <si>
    <t>SERB Confernece Grant for….Sept 2018 AT KGMu</t>
  </si>
  <si>
    <t>C-155</t>
  </si>
  <si>
    <t>Current Trends in Genomic and Molecular Medicine</t>
  </si>
  <si>
    <t>C-156</t>
  </si>
  <si>
    <t xml:space="preserve">SERB DST </t>
  </si>
  <si>
    <t xml:space="preserve">Dr. Neetu Singh </t>
  </si>
  <si>
    <t>Collaborative Medicine Device Design Initiative -Co-MeDDI</t>
  </si>
  <si>
    <t>C-157</t>
  </si>
  <si>
    <t>University Grant commision</t>
  </si>
  <si>
    <t>to Study Sleep…… Precancerous Lesions</t>
  </si>
  <si>
    <t>C-158</t>
  </si>
  <si>
    <t>Exploring Association……….Transciptomics Study</t>
  </si>
  <si>
    <t>C-161</t>
  </si>
  <si>
    <t xml:space="preserve">Biotechnology </t>
  </si>
  <si>
    <t xml:space="preserve">Dr. Umesh Pratap Verma </t>
  </si>
  <si>
    <t>Evaluation of Social…….Oral Cancer</t>
  </si>
  <si>
    <t>C-164</t>
  </si>
  <si>
    <t xml:space="preserve">Dr. Uma Shankar Pal  </t>
  </si>
  <si>
    <t>Quality improvement…….Workshop in Lucknow</t>
  </si>
  <si>
    <t>C-165</t>
  </si>
  <si>
    <t>Digital Designing….. Facial Prosthesis</t>
  </si>
  <si>
    <t>C-166</t>
  </si>
  <si>
    <t xml:space="preserve">DHR </t>
  </si>
  <si>
    <t xml:space="preserve">Health Research </t>
  </si>
  <si>
    <t>IMNCI Traning</t>
  </si>
  <si>
    <t>C-167</t>
  </si>
  <si>
    <t xml:space="preserve">Dr. S.K. Singh </t>
  </si>
  <si>
    <t>Evalution of Neuro Protective……molecular Mechnism</t>
  </si>
  <si>
    <t>C-168</t>
  </si>
  <si>
    <t>SERB DST</t>
  </si>
  <si>
    <t xml:space="preserve">Dr. Shivani Pandey </t>
  </si>
  <si>
    <t>Clinical Utility in…….Refampicin Resistance</t>
  </si>
  <si>
    <t>C-169</t>
  </si>
  <si>
    <t>IADVL</t>
  </si>
  <si>
    <t xml:space="preserve">Dr. Parul Verma </t>
  </si>
  <si>
    <t xml:space="preserve">Dermatology Venereology and Leprosy  </t>
  </si>
  <si>
    <t>C-171</t>
  </si>
  <si>
    <t>LCDC</t>
  </si>
  <si>
    <t xml:space="preserve">Dr. Amita Jain </t>
  </si>
  <si>
    <t>RTI/STI Traning</t>
  </si>
  <si>
    <t>C-172</t>
  </si>
  <si>
    <t>National Enviromental…… Regarding</t>
  </si>
  <si>
    <t>C-173</t>
  </si>
  <si>
    <t>MoEF &amp; CC</t>
  </si>
  <si>
    <t>Dr Surya Kant</t>
  </si>
  <si>
    <t>C-174</t>
  </si>
  <si>
    <t>Sponsored by State Institute Health and Family Welfare lucknow</t>
  </si>
  <si>
    <t xml:space="preserve">Mr Nawazish Alam </t>
  </si>
  <si>
    <t xml:space="preserve">Molecular Biology </t>
  </si>
  <si>
    <t>International Oral……&amp; 6 April 2019</t>
  </si>
  <si>
    <t>C-175</t>
  </si>
  <si>
    <t xml:space="preserve">Dr. Vikram Khanna </t>
  </si>
  <si>
    <t>Oral Medicine</t>
  </si>
  <si>
    <t>Phylogenetic studies of…………….pulmonary cases</t>
  </si>
  <si>
    <t>UP-65</t>
  </si>
  <si>
    <t>To assess the asociation…………Technology</t>
  </si>
  <si>
    <t>UP-68</t>
  </si>
  <si>
    <t xml:space="preserve">A Biochemical on inborn……………..Children </t>
  </si>
  <si>
    <t>UP-81</t>
  </si>
  <si>
    <t>Prof. G.K. Sonker</t>
  </si>
  <si>
    <t>Estimation of level of……………indian population</t>
  </si>
  <si>
    <t>UP-86</t>
  </si>
  <si>
    <t>Prof. S.P. Jaiswar</t>
  </si>
  <si>
    <t>Obs &amp; Gynae</t>
  </si>
  <si>
    <t xml:space="preserve">A Study on charecterization……………Precancer </t>
  </si>
  <si>
    <t>UP-87</t>
  </si>
  <si>
    <t>Prof. Shadab Mohd</t>
  </si>
  <si>
    <t>Oral &amp; Maxill</t>
  </si>
  <si>
    <t>Assessment of Serum………………Mellitus</t>
  </si>
  <si>
    <t>UP-88</t>
  </si>
  <si>
    <t xml:space="preserve">Prof. Kalpana Singh </t>
  </si>
  <si>
    <t>Study on oberrant promoter………….Lung Cancer</t>
  </si>
  <si>
    <t>UP-89</t>
  </si>
  <si>
    <t>Prof. Rajiv Garg</t>
  </si>
  <si>
    <t xml:space="preserve">Impact of MMP-9 COX-2………..indian population </t>
  </si>
  <si>
    <t>UP-90</t>
  </si>
  <si>
    <t xml:space="preserve">Prof. Ajay Kr. Verma </t>
  </si>
  <si>
    <t>Vascular characterisation of…………….pilot study</t>
  </si>
  <si>
    <t>UP-91</t>
  </si>
  <si>
    <t xml:space="preserve">Prof. Riddhi Jaiswal </t>
  </si>
  <si>
    <t>Molecular detection and characterization of diarrheagenic escherichia coli and their antibiotic susceptibility profile in children less than five year of age hospitalized for acute/persistent diarrhea.</t>
  </si>
  <si>
    <t>U 39</t>
  </si>
  <si>
    <t>Prof. Sunita Singh</t>
  </si>
  <si>
    <t xml:space="preserve">Micro RNA as a Biomakers……………….Overian Cancer </t>
  </si>
  <si>
    <t>Ms Shruti Agnihotri</t>
  </si>
  <si>
    <t>S R F Deependra Kr. Yadav</t>
  </si>
  <si>
    <t xml:space="preserve"> A Case Control Study....Meltonin Levels</t>
  </si>
  <si>
    <t xml:space="preserve">SRF Saurabh Srivastava </t>
  </si>
  <si>
    <t>I-152</t>
  </si>
  <si>
    <t>Prof. S.K. Das</t>
  </si>
  <si>
    <t xml:space="preserve">A Study to evaluate effect…………..Function </t>
  </si>
  <si>
    <t>Prof. S.C. Tiwari</t>
  </si>
  <si>
    <t xml:space="preserve">Geriatric Mental Health </t>
  </si>
  <si>
    <t xml:space="preserve"> SRF Mr. Ankit Verma</t>
  </si>
  <si>
    <t xml:space="preserve"> SRF Mr. Akhilesh Krishna</t>
  </si>
  <si>
    <t xml:space="preserve">SRF Mr. Rahul Kr. Shukla </t>
  </si>
  <si>
    <t>Phase 2 B Open Lable…….Patients of PTB</t>
  </si>
  <si>
    <t>I-197</t>
  </si>
  <si>
    <t xml:space="preserve">Dr. Rajeev Garg </t>
  </si>
  <si>
    <t>In Vitro Evaluation for……Parkinsonian Disorser</t>
  </si>
  <si>
    <t>I-198</t>
  </si>
  <si>
    <t>SRF Mr. Saurabh Kumar</t>
  </si>
  <si>
    <t>I-199</t>
  </si>
  <si>
    <t>Dr. M.L.B. Bhatt</t>
  </si>
  <si>
    <t>To Analyse the Relatiship………… osteosarcoma Petients</t>
  </si>
  <si>
    <t>I-200</t>
  </si>
  <si>
    <t>Prof. Ajay Singh</t>
  </si>
  <si>
    <t>KGMU Regional center……..Surveillance Network</t>
  </si>
  <si>
    <t>I-201</t>
  </si>
  <si>
    <t xml:space="preserve">Dr. Prasant Gupta </t>
  </si>
  <si>
    <t>Study To Assess the Exposure and Health Effect of pasticides</t>
  </si>
  <si>
    <t>I-202</t>
  </si>
  <si>
    <t xml:space="preserve">Dr. Monika Agarwal </t>
  </si>
  <si>
    <t>Pharmacogenetic Study…… Type 2 Diabetes</t>
  </si>
  <si>
    <t>I-203</t>
  </si>
  <si>
    <t>Dr. Narsingh Verma</t>
  </si>
  <si>
    <t>to Study the Regulatory………….injury cases</t>
  </si>
  <si>
    <t>I-204</t>
  </si>
  <si>
    <t>Role of Autophagy and………..parkinson Disease</t>
  </si>
  <si>
    <t>I-206</t>
  </si>
  <si>
    <t>Correlation of vasclar………Profile of perthes disease</t>
  </si>
  <si>
    <t>I-207</t>
  </si>
  <si>
    <t>Dr. M. Kaleem Ahmad</t>
  </si>
  <si>
    <t>Study on Expression……..Clinicopathological</t>
  </si>
  <si>
    <t>I-208</t>
  </si>
  <si>
    <t>To Evaluate the Role of……………Diabetes Mellitus</t>
  </si>
  <si>
    <t>I-209</t>
  </si>
  <si>
    <t>Dr. Santosh Kumar</t>
  </si>
  <si>
    <t>Malecular Characterization……..Aplastic Anemia</t>
  </si>
  <si>
    <t>I-212</t>
  </si>
  <si>
    <t>Role of Berberine in Dexamehasone………Interaction</t>
  </si>
  <si>
    <t>I-213</t>
  </si>
  <si>
    <t xml:space="preserve">Dr Shivani Pandey </t>
  </si>
  <si>
    <t>Mr. Chetan Rastogi SRF</t>
  </si>
  <si>
    <t>I-214</t>
  </si>
  <si>
    <t xml:space="preserve">Dr. Dilputal Sharma </t>
  </si>
  <si>
    <t>Life Style Modification…….. Genes Expression</t>
  </si>
  <si>
    <t>I-215</t>
  </si>
  <si>
    <t xml:space="preserve">Dr. Kausar Usman Siddiqui </t>
  </si>
  <si>
    <t>National Heart Failure Registry</t>
  </si>
  <si>
    <t>I-216</t>
  </si>
  <si>
    <t xml:space="preserve">Dr.Rishi Sethi </t>
  </si>
  <si>
    <t xml:space="preserve">Cardiology </t>
  </si>
  <si>
    <t>A Better………….. Pioglitazone</t>
  </si>
  <si>
    <t>I-217</t>
  </si>
  <si>
    <t>Identification of………..Tuberculosis</t>
  </si>
  <si>
    <t>I-218</t>
  </si>
  <si>
    <t>Study on Effects……..in Rats</t>
  </si>
  <si>
    <t>I-220</t>
  </si>
  <si>
    <t>Dr Sunita Tiwari</t>
  </si>
  <si>
    <t>Study of Biomarkers………UP</t>
  </si>
  <si>
    <t>I-221</t>
  </si>
  <si>
    <t>KGMU Lko Initiating Antimicrodial………in india</t>
  </si>
  <si>
    <t>I-222</t>
  </si>
  <si>
    <t>Dr. D.Himanshu</t>
  </si>
  <si>
    <t>To Study The Diagonstic………..Osteoartritis</t>
  </si>
  <si>
    <t>I-223</t>
  </si>
  <si>
    <t>Functional Genomics Approach…………Tuberculosis</t>
  </si>
  <si>
    <t>I-224</t>
  </si>
  <si>
    <t>Congenital Rubella…………India</t>
  </si>
  <si>
    <t>I-225</t>
  </si>
  <si>
    <t>NMR Based metabolomics for……….precancer and cancer</t>
  </si>
  <si>
    <t>Oral &amp; Maxillofiacial Surgery</t>
  </si>
  <si>
    <t>CSIR-NET-JRF</t>
  </si>
  <si>
    <t>C-177</t>
  </si>
  <si>
    <t>Mrs. Naina Dwivedi</t>
  </si>
  <si>
    <t>Repurposing of Anticancer……of Malaria</t>
  </si>
  <si>
    <t>C-178</t>
  </si>
  <si>
    <t xml:space="preserve">Medicine </t>
  </si>
  <si>
    <t>To Investigate the…..Multiform</t>
  </si>
  <si>
    <t>C-179</t>
  </si>
  <si>
    <t>AYUSH</t>
  </si>
  <si>
    <t>Dr. Ashutosh Shrivastava</t>
  </si>
  <si>
    <t>Haemophilia Treatment Centre(HTC)</t>
  </si>
  <si>
    <t>C-183</t>
  </si>
  <si>
    <t>Dr. S.P. Verma</t>
  </si>
  <si>
    <t>Clinical and Histopethological……Fibrosis</t>
  </si>
  <si>
    <t>C-180</t>
  </si>
  <si>
    <t>Engineering and Physics…..Medical physics</t>
  </si>
  <si>
    <t>C-184</t>
  </si>
  <si>
    <t>Dr. Shraddha Srivastava</t>
  </si>
  <si>
    <t>DST-FIST Program 2013</t>
  </si>
  <si>
    <t>C-185</t>
  </si>
  <si>
    <t>Study the effect of citrol…….Vivo and Vitro</t>
  </si>
  <si>
    <t>C-186</t>
  </si>
  <si>
    <t>Dr. Sunita Tiwari</t>
  </si>
  <si>
    <t>Evaluation of the Platysma Fleep in the…..(OSME)</t>
  </si>
  <si>
    <t>C-187</t>
  </si>
  <si>
    <t>Dr. Uma Shanker Pal</t>
  </si>
  <si>
    <t>The Role of Oral…….Nested Research</t>
  </si>
  <si>
    <t>C-189</t>
  </si>
  <si>
    <t>JRF-Ms.Pratibha Kumari</t>
  </si>
  <si>
    <t>Quantative ……Disease Patient</t>
  </si>
  <si>
    <t>U - 41</t>
  </si>
  <si>
    <t>Comparative Analysis…….Functional Loading</t>
  </si>
  <si>
    <t>Dr. K.K. Agarwal</t>
  </si>
  <si>
    <t>Validation of Smartphone…..Central UP</t>
  </si>
  <si>
    <t>U - 116</t>
  </si>
  <si>
    <t>Dr. Siddharth Agarwal</t>
  </si>
  <si>
    <t>Development of Potential……Rehabilitation</t>
  </si>
  <si>
    <t>UP-114</t>
  </si>
  <si>
    <t>Dr. Saumendra Vikram singh</t>
  </si>
  <si>
    <t>Analysis of COL9A1 Gene…..Parent Dyad study</t>
  </si>
  <si>
    <t>UP-115</t>
  </si>
  <si>
    <t>Pediatrics Orthopaedic Surgery</t>
  </si>
  <si>
    <t xml:space="preserve">Prevelance of human……………………population </t>
  </si>
  <si>
    <t>Respectful Maternity…………Alliance India</t>
  </si>
  <si>
    <t>I-211</t>
  </si>
  <si>
    <t>Dr. Vinita Das</t>
  </si>
  <si>
    <t>In Silico and…………Leishmaniasis</t>
  </si>
  <si>
    <t>I-226</t>
  </si>
  <si>
    <t>Dr. Ankita Srivastava</t>
  </si>
  <si>
    <t>Developing Natural…….Rubra Flower</t>
  </si>
  <si>
    <t>I-227</t>
  </si>
  <si>
    <t>Metabolic study of…….Early Detection</t>
  </si>
  <si>
    <t>I-228</t>
  </si>
  <si>
    <t>Dr. Sudhir Kr. Shekhar</t>
  </si>
  <si>
    <t>Canscript Clinical Outcomes in…..Clinical pra</t>
  </si>
  <si>
    <t>I-229</t>
  </si>
  <si>
    <t>Identification of ……..Medulloblastoma Patient</t>
  </si>
  <si>
    <t>I-230</t>
  </si>
  <si>
    <t>Dr. Neetu Singh</t>
  </si>
  <si>
    <t>Molecular Biology</t>
  </si>
  <si>
    <t>Evaluation of Nutritional……Trail(RCT)</t>
  </si>
  <si>
    <t>I-231</t>
  </si>
  <si>
    <t>Research Associate</t>
  </si>
  <si>
    <t>I-232</t>
  </si>
  <si>
    <t>To Elucidate the role…..Osteoporosis</t>
  </si>
  <si>
    <t>I-233</t>
  </si>
  <si>
    <t>To Study the anti tumor……..Signalling pathw</t>
  </si>
  <si>
    <t>I-234</t>
  </si>
  <si>
    <t>Dr. Ranjana Singh</t>
  </si>
  <si>
    <t>Identification of Promoter…….lung Cancer</t>
  </si>
  <si>
    <t>I-235</t>
  </si>
  <si>
    <t>Dr. Rajiv Garg</t>
  </si>
  <si>
    <t>Elucidating the……control study</t>
  </si>
  <si>
    <t>I-236</t>
  </si>
  <si>
    <t>Trageting Non Invasive…….Prostate Cancer</t>
  </si>
  <si>
    <t>I-237</t>
  </si>
  <si>
    <t>KGMU Intensified Pulmonary……..Facilities</t>
  </si>
  <si>
    <t>I-238</t>
  </si>
  <si>
    <t>Study of Mirna……Osf and Oc cases</t>
  </si>
  <si>
    <t>I-239</t>
  </si>
  <si>
    <t>I-240</t>
  </si>
  <si>
    <t>Dr. Shadab Mohammad</t>
  </si>
  <si>
    <t>Impact of Locally consumed……..Repair Genes</t>
  </si>
  <si>
    <t>I-241</t>
  </si>
  <si>
    <t>Transcripl……..Head in children</t>
  </si>
  <si>
    <t>I-242</t>
  </si>
  <si>
    <t>Identification of Six from……..Lucknow Uttar Pradesh</t>
  </si>
  <si>
    <t>I-243</t>
  </si>
  <si>
    <t>Dr. Virendra Atam</t>
  </si>
  <si>
    <t>Anatomy</t>
  </si>
  <si>
    <t>IN-02 SRF Mrs.shuchi Shukla</t>
  </si>
  <si>
    <t>Dr. Uma Singh</t>
  </si>
  <si>
    <t>IN-03 RA Ms.Priyanka Gaur</t>
  </si>
  <si>
    <t>Dr. Sandeep Bhattacharya</t>
  </si>
  <si>
    <t>IN-04 JRF Ms.Gautam Prasad</t>
  </si>
  <si>
    <t>IN-05 Association of generic….mellitus in geriatic</t>
  </si>
  <si>
    <t xml:space="preserve">Dr. Sanjay Khattri </t>
  </si>
  <si>
    <t>Assessing the expressiom pattern of Inhibitor of apoptosis gene……development of novel biomarker.</t>
  </si>
  <si>
    <t xml:space="preserve"> Establishment.......Natural Calamities</t>
  </si>
  <si>
    <t xml:space="preserve"> DHR-MRU Scheme</t>
  </si>
  <si>
    <t xml:space="preserve"> Recombiant.........Pulmonary Tuberculosis</t>
  </si>
  <si>
    <t xml:space="preserve"> Evaluation of neuro protecttive...... molecular mechnism</t>
  </si>
  <si>
    <t xml:space="preserve"> Strenghering Mplementation of State Nateition Mission U.P</t>
  </si>
  <si>
    <t>Prof.J.V.Singh, Dr Monika Agarwal</t>
  </si>
  <si>
    <t>Strengthening of Home........In U P</t>
  </si>
  <si>
    <t xml:space="preserve">Dr. Jyotsna Agarwal/Prashant gupta </t>
  </si>
  <si>
    <t xml:space="preserve"> Detection of Diptheria....Swabs &amp; Serum</t>
  </si>
  <si>
    <t>Dr. Amita Jain/Dr. Vimala Venkatesh</t>
  </si>
  <si>
    <t>Capacity Building And….Resistance in India</t>
  </si>
  <si>
    <t>Dr.Kaushal kishore Agrawal</t>
  </si>
  <si>
    <t xml:space="preserve"> Correlation of Genetic........Ethnicity</t>
  </si>
  <si>
    <t>Dr.Satyendra Kumar Singh</t>
  </si>
  <si>
    <t xml:space="preserve"> Identification of Very..... Induce Lethality</t>
  </si>
  <si>
    <t>Role of  Yoga in the.... Bronical Asthma</t>
  </si>
  <si>
    <t>To Study the neuroprotective role of......  cell nine</t>
  </si>
  <si>
    <t xml:space="preserve"> Costing of Healthcare Services in India</t>
  </si>
  <si>
    <t>Time Dependent Altered......... mortem sampls</t>
  </si>
  <si>
    <t xml:space="preserve"> Identification and evaluation of.. patients</t>
  </si>
  <si>
    <t xml:space="preserve"> To Study sleep......... precancerous lesions</t>
  </si>
  <si>
    <t>Exploring Association.........  Transcriptomics Study</t>
  </si>
  <si>
    <t>Evaluation of Social ……….. Oral Cancer</t>
  </si>
  <si>
    <t xml:space="preserve"> Provide Quality...... Across the Country</t>
  </si>
  <si>
    <t xml:space="preserve"> Haemophilia Treatment Centre (HTC)</t>
  </si>
  <si>
    <t>CCRAS</t>
  </si>
  <si>
    <t xml:space="preserve"> A randomized open ....... COVID-19 Patients</t>
  </si>
  <si>
    <t>Dr. Jitendra Rao</t>
  </si>
  <si>
    <t>Correlation of Vitamin......controlled study</t>
  </si>
  <si>
    <t xml:space="preserve">Ministry of Ayush </t>
  </si>
  <si>
    <t>Evaluation of Immuno........ Covid -19 Care Center</t>
  </si>
  <si>
    <t xml:space="preserve">Biochmestry </t>
  </si>
  <si>
    <t xml:space="preserve">Dr Abbas Ali Mahdi </t>
  </si>
  <si>
    <t xml:space="preserve"> Investigation of The ............  for crop Improvement</t>
  </si>
  <si>
    <t>Dr. S. K. Singh</t>
  </si>
  <si>
    <t xml:space="preserve"> HWC- ECOH</t>
  </si>
  <si>
    <t xml:space="preserve">Dr . Shalini Gupta </t>
  </si>
  <si>
    <t xml:space="preserve"> Dentistry on wheel .... dentistry van</t>
  </si>
  <si>
    <t>Assoiation of TNF-A…levels in CAD Patients</t>
  </si>
  <si>
    <t xml:space="preserve">  Biomaterial for Designing... Mandibular Defects</t>
  </si>
  <si>
    <t>Hospital Based Cancer Registry</t>
  </si>
  <si>
    <t xml:space="preserve"> Phase II B open lable… patients of PTB</t>
  </si>
  <si>
    <t>In vitro evaluation for.........  parkinsonian disorser</t>
  </si>
  <si>
    <t xml:space="preserve"> S.R.F. Mr. Saurabh Kumar</t>
  </si>
  <si>
    <t>KGMU Regional center.......... Surveillance Network</t>
  </si>
  <si>
    <t>Study to Assess the Exposure and Health Effect of Pesticides</t>
  </si>
  <si>
    <t>To study the regulatory.......injury cases</t>
  </si>
  <si>
    <t>Role of autophagy and..... parkinson disease</t>
  </si>
  <si>
    <t>Study on expression...... clinicopathological</t>
  </si>
  <si>
    <t>To Evaluate the role of..... Diabetes mellitus</t>
  </si>
  <si>
    <t>Malecular Characterization... aplastic anemia</t>
  </si>
  <si>
    <t>Role of berberine in dexamehasone... Interaction</t>
  </si>
  <si>
    <t>Mr. Chetan  Rastogi SRF</t>
  </si>
  <si>
    <t>Life style Modification.......... genes expression</t>
  </si>
  <si>
    <t xml:space="preserve"> A better.... Pioglitazone</t>
  </si>
  <si>
    <t>identification of ..........  tuberculosis</t>
  </si>
  <si>
    <t>Study on effects... in Rats</t>
  </si>
  <si>
    <t>Study of Biomarkers.... UP</t>
  </si>
  <si>
    <t>KGMU, Lko Initiating Antimicrodial..in India</t>
  </si>
  <si>
    <t>To study the diagonstic... osteoartritis</t>
  </si>
  <si>
    <t>Functional Genomics Approach... Tuberculosis</t>
  </si>
  <si>
    <t>Congenital Rubella... India</t>
  </si>
  <si>
    <t>In Silico and............. Leishmaniasis</t>
  </si>
  <si>
    <t>Developing Natural........Rubra Flower</t>
  </si>
  <si>
    <t>Metabolomic Study of.......Early Detection</t>
  </si>
  <si>
    <t>Identification of....Medulloblastoma Patient</t>
  </si>
  <si>
    <t>Evaluation of Nutritional.....Trail(RCT)</t>
  </si>
  <si>
    <t xml:space="preserve"> Research Associate</t>
  </si>
  <si>
    <t>To Study the anti-tumor.. Signalling Pathway</t>
  </si>
  <si>
    <t>To elucidate the role... for osteoporosis</t>
  </si>
  <si>
    <t>KGMU-Intensified Pulmonary....Facilities.</t>
  </si>
  <si>
    <t>Impact of Locally Consumed...... Repair Genes</t>
  </si>
  <si>
    <t>Indentification of Six From... lucknow Uttar Pradesh</t>
  </si>
  <si>
    <t>Development of Nanotechnology.... against oral bacteria</t>
  </si>
  <si>
    <t xml:space="preserve">Dr. R.N. Shrivastava </t>
  </si>
  <si>
    <t>Role of Taurine Vitamin C........ Case Control Study</t>
  </si>
  <si>
    <t>SRF Mohit</t>
  </si>
  <si>
    <t>Clinical phenotypes......  in Indian women</t>
  </si>
  <si>
    <t>JRF Mr. Gautam Prasad</t>
  </si>
  <si>
    <t xml:space="preserve"> Strengthening of ICMR....... KGMU Lucknow</t>
  </si>
  <si>
    <t>Dr. Himanshu Reddy</t>
  </si>
  <si>
    <t>A Phase ll Open Labe....  Moderate Disease</t>
  </si>
  <si>
    <t>Dr. G.K. Sonkar</t>
  </si>
  <si>
    <t>effect of behavioral...... DNA methylation</t>
  </si>
  <si>
    <t>Evaluation of .......... Estimation Method</t>
  </si>
  <si>
    <t>National Registry on........ their neonates</t>
  </si>
  <si>
    <t xml:space="preserve">Urology </t>
  </si>
  <si>
    <t xml:space="preserve">Dr. Manoj Kumar </t>
  </si>
  <si>
    <t>Prostate Cancer Probing..... Score Grading</t>
  </si>
  <si>
    <t>To Determine the Role.......NMR Succtroscopy</t>
  </si>
  <si>
    <t>A Biochemical Study..Symptomatic Children</t>
  </si>
  <si>
    <t>Periodontology</t>
  </si>
  <si>
    <t>Differential Expression..... Patients</t>
  </si>
  <si>
    <t>Neuro- protective effect of ……………….. Induced neurotoxicity</t>
  </si>
  <si>
    <t>CETP and SRBI gene..... ll Diabetes Millitus</t>
  </si>
  <si>
    <t xml:space="preserve">Dr Dileep Kumar Verma </t>
  </si>
  <si>
    <t>Effect of Time restricted</t>
  </si>
  <si>
    <t xml:space="preserve"> A Randomized Control...Extraction Socket</t>
  </si>
  <si>
    <t>Dr.Rameshwari Singhal</t>
  </si>
  <si>
    <t>Predictive Model For…..Periodontitis Patients</t>
  </si>
  <si>
    <t>2017-18</t>
  </si>
  <si>
    <t>2018-19</t>
  </si>
  <si>
    <t>2019-20</t>
  </si>
  <si>
    <t>Research Associates Dr. Saurabh Verma</t>
  </si>
  <si>
    <t>Manpower Devolopment Scheme NRHM</t>
  </si>
  <si>
    <t>IN-01correlation of Polymorphic…….A case Control study</t>
  </si>
  <si>
    <t>C-163</t>
  </si>
  <si>
    <t>C-190</t>
  </si>
  <si>
    <t>C-193</t>
  </si>
  <si>
    <t>C-194</t>
  </si>
  <si>
    <t>C-195</t>
  </si>
  <si>
    <t>C-197</t>
  </si>
  <si>
    <t>I-102</t>
  </si>
  <si>
    <t>I-219</t>
  </si>
  <si>
    <t>I-247</t>
  </si>
  <si>
    <t>I-248</t>
  </si>
  <si>
    <t>I-249</t>
  </si>
  <si>
    <t>IN-06</t>
  </si>
  <si>
    <t>IN-04</t>
  </si>
  <si>
    <t>IN-07</t>
  </si>
  <si>
    <t>IN-08</t>
  </si>
  <si>
    <t>IN-09</t>
  </si>
  <si>
    <t>IN-11</t>
  </si>
  <si>
    <t>IN-12</t>
  </si>
  <si>
    <t>IN-13</t>
  </si>
  <si>
    <t>UP-105</t>
  </si>
  <si>
    <t>UP-108</t>
  </si>
  <si>
    <t>UP-118</t>
  </si>
  <si>
    <t>I-205</t>
  </si>
  <si>
    <t>C-196</t>
  </si>
  <si>
    <t>2020-21</t>
  </si>
  <si>
    <t>2016-17</t>
  </si>
  <si>
    <t xml:space="preserve">Dr. Satyendra Kumar Singh </t>
  </si>
  <si>
    <t>UP-107</t>
  </si>
  <si>
    <t>UP-112</t>
  </si>
  <si>
    <t xml:space="preserve">Prof. Rishi Pal </t>
  </si>
  <si>
    <t>IRL Lab.</t>
  </si>
  <si>
    <t>CSIR Fellowship Nawazish Alam</t>
  </si>
  <si>
    <t>National Program…….Viral Hepatitis</t>
  </si>
  <si>
    <t>Prof. Arun Chaturvedi</t>
  </si>
  <si>
    <t>Year of Award</t>
  </si>
  <si>
    <t>Government</t>
  </si>
  <si>
    <r>
      <rPr>
        <sz val="11"/>
        <color theme="1"/>
        <rFont val="Times New Roman"/>
        <family val="1"/>
      </rPr>
      <t>Dr. Jaya Nigam "Assessing the expressiom pattern of Inhibitor of apoptosis gene……development of novel biomarker.</t>
    </r>
  </si>
  <si>
    <t>Name of the Scheme/Project/ Endowments/ Chairs</t>
  </si>
  <si>
    <t>Name of the Principal Investigator/ Co Investigator (if applicable)</t>
  </si>
  <si>
    <t xml:space="preserve">Name of the Funding agency </t>
  </si>
  <si>
    <t>Type (Government/Non-Government)</t>
  </si>
  <si>
    <t xml:space="preserve">Department </t>
  </si>
  <si>
    <t xml:space="preserve">Funds provided (INR in lakhs) </t>
  </si>
  <si>
    <t>S. No.</t>
  </si>
  <si>
    <t>SRF Mr. Rahul Kr. Shukla Evaluation of SIGLEC-8PRKY and………. With metatasis</t>
  </si>
  <si>
    <r>
      <rPr>
        <sz val="11"/>
        <color theme="1"/>
        <rFont val="Times New Roman"/>
        <family val="1"/>
      </rPr>
      <t>SRF Mrs. Amita Gupta Circulating miRNA as ……………………… with HPV</t>
    </r>
  </si>
  <si>
    <r>
      <rPr>
        <b/>
        <sz val="11"/>
        <rFont val="Times New Roman"/>
        <family val="1"/>
      </rPr>
      <t>Dr. Jaya Nigam "</t>
    </r>
    <r>
      <rPr>
        <sz val="11"/>
        <rFont val="Times New Roman"/>
        <family val="1"/>
      </rPr>
      <t>Assessing the expressiom pattern of Inhibitor of apoptosis gene……development of novel biomarker.</t>
    </r>
  </si>
  <si>
    <r>
      <rPr>
        <b/>
        <sz val="11"/>
        <rFont val="Times New Roman"/>
        <family val="1"/>
      </rPr>
      <t>SRF Mrs. Amita Gupta</t>
    </r>
    <r>
      <rPr>
        <sz val="11"/>
        <rFont val="Times New Roman"/>
        <family val="1"/>
      </rPr>
      <t xml:space="preserve"> </t>
    </r>
  </si>
  <si>
    <t>I.C.M.R. New Delhi</t>
  </si>
  <si>
    <t>Molecular predictive biomarkers of radioresistance in oral squamous cell…………..responsiveness to radiotherapy SRF. Mr. Shankar Sharan Singh</t>
  </si>
  <si>
    <t>To assess peripherral biomarkers for diagnosis and prognosis of parkinson's syndrome. SRF Ms. Vineeta Gupta</t>
  </si>
  <si>
    <t>Local expression of chemokines and macrophage infiltration Role in breast cancer metastasus. SRF. Brij Nath Tewari</t>
  </si>
  <si>
    <t>Metallo beta lactamase production in pseudomonas aeruginosa……………lower respiratory tract infection. SRF. Ms. Shivani Saxena</t>
  </si>
  <si>
    <t>SRF Ms. Richa Singh Prognostic Implications…..Breast Cancer:A prospective Cohort Study</t>
  </si>
  <si>
    <t>Evaluation of molecular methods (PCR, Immunohistochemistry) against conventional methods (histopathlogy culture AFB staining in endometrial samples) and laparoscopy in detection of genital tuberculosis infertile women ( FGTB ).</t>
  </si>
  <si>
    <t>SRF. Mr. Alok Kumar Singh Serial blood brain barrier (BBB)……………antiepileptic therapy.</t>
  </si>
  <si>
    <t>Diagnosis and epidemiology of rickettsial infection.</t>
  </si>
  <si>
    <t>Effect and associated………with controls.SRF.Ms.Pratibha Dixit</t>
  </si>
  <si>
    <t>SRF. Mr. Rahul Shivahare</t>
  </si>
  <si>
    <t>Effect of mangiferin, citral,and comphene on lipotoxicity in STZ induced diabetic Dyslipidemia in rat.</t>
  </si>
  <si>
    <t>SRF. Mr.Pramod Kr. Singh :Role of Omega-2 fatty acid against chronic lead induced Neurotoxicity.</t>
  </si>
  <si>
    <t>"Neurological Marifestations of dengue fever a prospective Study"</t>
  </si>
  <si>
    <t>N N M B Uttra Pradesh unit</t>
  </si>
  <si>
    <t>To develop a grade diagnostic viral labaratory in Uttar Pradesh</t>
  </si>
  <si>
    <t>SRF. Ship of Ms. Pooja Singh. Haplotype based analysis of cytokine gene polymorphism in breast cancer.</t>
  </si>
  <si>
    <t>SRF. Mr.S.H.M.Rizvi: To Evaluate aluminium induced unfolded protein……………in neuronal apoptosis.</t>
  </si>
  <si>
    <t>SRF. Ms.Shruti Agnihotri: To assess the role of yoga and antioxidants in the management of bronchial Asthma.</t>
  </si>
  <si>
    <t>SRF. Mr. Abhishek Dubey : A Randomized Prospective study to investigate efficacy and long term outcome……………………Sleep apnea (OSA).</t>
  </si>
  <si>
    <t>SRF. Mr. Deependra Kumar Yadav : The study of Fcy receptor genes polymorphism in patients of primary Immune Thrombocytopenia (ITP).</t>
  </si>
  <si>
    <t>Effect of Vitamin D on Progression……………………….control trial.</t>
  </si>
  <si>
    <t>To Study the effect of Pro -  inflammatary ……………….…….…………...osteoarthritic modal.      SRF-Ms. Manju Singh</t>
  </si>
  <si>
    <t>SRF-Ms Archana Mishra: Effect of curcumin on IGF…………treated rats.</t>
  </si>
  <si>
    <t>A-12 Week, prospective open-level, randmized…Paraplegia patients Dr. R.N. Srivastava</t>
  </si>
  <si>
    <t>To Identify and study the navel natural plant…of skin cancer SRF Mr. Ankit Verma</t>
  </si>
  <si>
    <t>S.R.F Mr.Rohit Kr.Srivastava "rule of circulating mysin…………….infarction (AMI)</t>
  </si>
  <si>
    <t>A Rardomized Dorible blind to assessthe ----------edentulous Patients"</t>
  </si>
  <si>
    <t>S.R.F--Mr.Pratibha Singh (Expression and Palynorphism"</t>
  </si>
  <si>
    <t>Project-"Cytokines and Xenobiotic-----acquired aplastic aremia"</t>
  </si>
  <si>
    <t>"SRF-Priyanka Gaur" "DNA methylation charges----------brotical astma"</t>
  </si>
  <si>
    <t>"CO-existerce of orexiccord ararexic harmones-------markerssim abese adult</t>
  </si>
  <si>
    <t xml:space="preserve">Evaluation of metastasis suppressor genes Wilms tumor 1 (WT1) TGM3 and PTPN14 in patients of Oral squamous cell carcinoma undergoing  chemoradiotheraphy </t>
  </si>
  <si>
    <t>A Rardomized Open lable study to assess the effects of  ----------edentulous Patients"</t>
  </si>
  <si>
    <t>SRF- Monika Pandey</t>
  </si>
  <si>
    <t>A study to evaluate effect of diabetes……..function</t>
  </si>
  <si>
    <t>"Enchanging bioarisk mitigation awareness in public ………………… fevers and respiratory</t>
  </si>
  <si>
    <t>SRF- Mr. Ankit Verma To study the photoprotective effects ……………… Keratinocytes"</t>
  </si>
  <si>
    <t>SRF Mr. Akhilesh Krishna Role of histone deacetylase(HDAC) …………………… Indian population"</t>
  </si>
  <si>
    <t>SRF Mr. Rahul Kr. Shukla Evaluation of SIGLEC-8PRKY and ………………………………. With metatasis</t>
  </si>
  <si>
    <t>SRF Mrs. Amita Gupta Circulating miRNA as ……………………… with HPV</t>
  </si>
  <si>
    <t>An intrvention study on comprehensive emergency care….traffic injuries in India-Lucknow,UP</t>
  </si>
  <si>
    <t>Detailed study of telomeric length abnormalities and its prevention by dietary ployphenols in oral…..patients in North Indian Population.</t>
  </si>
  <si>
    <t>Study of Causative Factors of Megaloblastic Anemia</t>
  </si>
  <si>
    <t>An approach for early detection of preeclampsia through various criculating biomarkers -A nested case control study.</t>
  </si>
  <si>
    <t>A prospective open label randomized controlled clinical trial comparing indigenized negative pressure device to standard wound care for the treatment of bedsores in traumatic paraplegia patients.</t>
  </si>
  <si>
    <t>Role of circulatory………….Pulmonary Disesse.</t>
  </si>
  <si>
    <t>Association between methylene tetrahydroxy folate Reductase (MTHFR) genotype, folate deficiency and response to treatment among north Indian children with Acute Lymphoblastic Leukemia (ALL).</t>
  </si>
  <si>
    <t>Role of real time multiplex PCR in rapid diagnosis of community acquired acute bacterial meningitis in children ''</t>
  </si>
  <si>
    <t>The Incidence of oral cancer in Lucknow District in three years.</t>
  </si>
  <si>
    <t xml:space="preserve">Expression and correlation of B2 Adrenergic Receptor with creb, c- fos and their role in human oral squamous cell carcinoma </t>
  </si>
  <si>
    <t>Association of single nucleotide polymorphisms in Heat shock factor 1 and 2 genes in male infertility''</t>
  </si>
  <si>
    <t>"Utilization of Artocarpus heterophyllus (Jackfruit ) Latex in Development of Herbal Dental Filling Meterial and Its Efficacy in Plaque Control "</t>
  </si>
  <si>
    <t xml:space="preserve">To study The correlation of CYR61 Expression With The Progression Of Healing Of traumatic Diaphyseal Fractures in Audit Patients </t>
  </si>
  <si>
    <t xml:space="preserve">Phylogenetic studies of mycobacterium tuberculosis isolates on the basis of insetion ………. Extra - pulmonary patients </t>
  </si>
  <si>
    <t xml:space="preserve">To determine the role of S-100 beta metabolite in neurological recovery in acute spinal cord (ASCI) though NMR Spectroscopy </t>
  </si>
  <si>
    <t xml:space="preserve">To assess the association of gene polymorphism and serum levels of interleukin I receptor antagonist with severity and complication of community acquired pneumonia in North Indian children . Of Science &amp; Technology </t>
  </si>
  <si>
    <t xml:space="preserve">To study genetic variation of IL -17 F gene on its protein level and lung function in bronchial asthma patients in india </t>
  </si>
  <si>
    <t>A computed tomographic evaluation of efficacy…..a pilot study</t>
  </si>
  <si>
    <t>Bacopa monnieri as Neuroprotectant against neuroinflammation- a causative factor for parkinsons disease</t>
  </si>
  <si>
    <t>Effect of maganese  nanoparticles on ER…..SH-SY5Y Neuroblastoma cell</t>
  </si>
  <si>
    <t>Role of terminalia Arjuna….hypertensive SRF Pooja Srivastava</t>
  </si>
  <si>
    <t>Comparative of nd:YAG laser with……of dentinal hypersensitivity</t>
  </si>
  <si>
    <t>A study to assess the comprehensive oral and cardio……..conductos in Lucknow</t>
  </si>
  <si>
    <t>To validate the  2010 ACR/EULAR….north Indian Population</t>
  </si>
  <si>
    <t>A Biochemical study on inborn….symptomatic children</t>
  </si>
  <si>
    <t>A randomized control trial for evaluation of impalnt…….implants in fresh extraction socket.</t>
  </si>
  <si>
    <t>Evaluation of role of lysyl oxidose gene expression……… submucous fibrosis</t>
  </si>
  <si>
    <t>Expression Profile of Antimicrobial……activated human omentum</t>
  </si>
  <si>
    <t>Assessment of serum insulin…..mellitus</t>
  </si>
  <si>
    <t>Impact of MMP-9, COX-2 and PGE 2 mRNA expression level in chronic……..in north Indian Population</t>
  </si>
  <si>
    <t>National Mental Health Programe - Release of grant under Manpower Devlopment scheme (Scheme-B).</t>
  </si>
  <si>
    <t>Chemical Investigation of few India Medicinal Plants JRF- Keerti Ameta.</t>
  </si>
  <si>
    <t>Effect of chemical molecules and role of cytokines in cerebral stroke for defence applications.</t>
  </si>
  <si>
    <t>UGC Net JRF Ms. Yashodhra Sharma.</t>
  </si>
  <si>
    <t>Endometrial receptivity to implantion in infertile women withleiomyoma uteri: role of PI3K/Akt/mTOR signal transduction pathway.</t>
  </si>
  <si>
    <t>SRF. Ms. Mukta Rani.</t>
  </si>
  <si>
    <t>Comparison of Stability with two times use of platelet Rich Growth Factor Versus One Time Use of Platelet Rich Growth Factor in Immediate Placement of Dental Implant in Infected Socket.</t>
  </si>
  <si>
    <t>N M R based metabolomics for early detection of oral precancer and cancer Dr Divya Mehrotra</t>
  </si>
  <si>
    <t>U G C student Mr. Ravi Shankar Yadav</t>
  </si>
  <si>
    <t>Strengthering of RMNCH+A Itervertions-------------dis (Mirzapur,Sonebhadra &amp; Badaun."</t>
  </si>
  <si>
    <t>"Detection of Mycobacterium tuberculcsis MRNA in sputun------arti tuberular therapy a pilot study"</t>
  </si>
  <si>
    <r>
      <t xml:space="preserve">"Strenghering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mplementation of state Nateition Mission U.P</t>
    </r>
  </si>
  <si>
    <t>"Strengthening of Home Bosed Newborn care programme in Uttar Pradesh"</t>
  </si>
  <si>
    <t>Identification and Characterization of immunodominant T Cell epitopes………………..Spondyloarthropathy.</t>
  </si>
  <si>
    <t>Isolation and characterization of anticancer phytochemicals from Indian Medical Plants</t>
  </si>
  <si>
    <t>Care Seeking in childhood pneumonia management: An exploratory Study</t>
  </si>
  <si>
    <t>Studies of circulating mi RNA 126 &amp; 122 in patients……………….plaque angiogenesis</t>
  </si>
  <si>
    <t>Recombiant protein approach of………pulmonary tuberculosis</t>
  </si>
  <si>
    <t>A Behavioural intervention study on type 2 diabetic (T2DM) patients………….clock genes expression. (SRF Ms. Qulsoom Naz)</t>
  </si>
  <si>
    <t>Regulation of STATs (STAT1 and STAT3) by Stattic…………….disease in rats</t>
  </si>
  <si>
    <t>Unicef RMNCH+A/RI/HBNC Programme</t>
  </si>
  <si>
    <t>Exploring the possible role…..implantation failure/miscarriage</t>
  </si>
  <si>
    <t>Detection of Diptheria and pertussis………..swabs and serum</t>
  </si>
  <si>
    <t>Role of Gfi-1 in long term hematopoietic stem cells……self renewal and differentiation</t>
  </si>
  <si>
    <t>Evaluation of assessment and management…under 5 with pneumonia and diarrhea in Uttar Pradesh</t>
  </si>
  <si>
    <t xml:space="preserve">Prof. M.L.B. Bhatt </t>
  </si>
  <si>
    <t>Prof. Sanjeev Misra</t>
  </si>
  <si>
    <t>Prof. Mastan Singh</t>
  </si>
  <si>
    <t>Prof. R. K. Garg</t>
  </si>
  <si>
    <t>Prof. Rajendra Nath</t>
  </si>
  <si>
    <t>Dr.Rajesh Verma</t>
  </si>
  <si>
    <t>Prof. Sandeep Kumar /Prof.M.M.Goel</t>
  </si>
  <si>
    <t>Prof. A.K.Tripathi</t>
  </si>
  <si>
    <t>Prof S.K.Das</t>
  </si>
  <si>
    <t>Prof. Naseem Jamal</t>
  </si>
  <si>
    <t>Dr.Sunita Tiwari</t>
  </si>
  <si>
    <t>Dr.Soumendra.V.Singh</t>
  </si>
  <si>
    <t>Dr.A.K.Tripathi</t>
  </si>
  <si>
    <t>Dr.Sandeep Bhattachrya</t>
  </si>
  <si>
    <t>Dr.Vani Gupta</t>
  </si>
  <si>
    <t>Dr S C Tiwari</t>
  </si>
  <si>
    <t>Dr. Nassem Jamal</t>
  </si>
  <si>
    <t>Dr. Shraddha Singh</t>
  </si>
  <si>
    <t>Dr. Yashodhara pradeep / Dr. M.Kaleem Ahmad</t>
  </si>
  <si>
    <t>Dr Shalini Gupta</t>
  </si>
  <si>
    <t>Dr Saumyendra V Singh</t>
  </si>
  <si>
    <t>Dr Reema Kumari</t>
  </si>
  <si>
    <t>Prof. S P Jaiswal</t>
  </si>
  <si>
    <t>Dr Sandeep Tiwari</t>
  </si>
  <si>
    <t>Dr. Fahad Mansoor Samadhi</t>
  </si>
  <si>
    <t>Prof. Sunita Tiwari</t>
  </si>
  <si>
    <t>Prof. Sandeep Saxena</t>
  </si>
  <si>
    <t>Prof. M. M. Goel</t>
  </si>
  <si>
    <t>Prof. U.S.Pal</t>
  </si>
  <si>
    <t>Prof.Shalini Bhatnager</t>
  </si>
  <si>
    <t>Prof. Rajeev Singh</t>
  </si>
  <si>
    <t>Prof. A.A. Mahdi</t>
  </si>
  <si>
    <t>Dr Wahid Ali</t>
  </si>
  <si>
    <t>Dr Narsingh Verma</t>
  </si>
  <si>
    <t>Dr Rishi Pal</t>
  </si>
  <si>
    <t>Prof J V Singh</t>
  </si>
  <si>
    <t>Dr. Jyotsna Agarwal</t>
  </si>
  <si>
    <t>Prof. S. M. Natu</t>
  </si>
  <si>
    <t>Dr. Sanjeev Kumar Verma</t>
  </si>
  <si>
    <t>Dr. Archana Kumar</t>
  </si>
  <si>
    <t xml:space="preserve">Dr. Jyotsna Agarwal </t>
  </si>
  <si>
    <t>Dr. U.S.Pal</t>
  </si>
  <si>
    <t xml:space="preserve">Prof. Shradda Singh </t>
  </si>
  <si>
    <t>Dr. S.N. Sankhwar</t>
  </si>
  <si>
    <t xml:space="preserve">Jitendra Rao </t>
  </si>
  <si>
    <t xml:space="preserve">Dr. Ajai Singh </t>
  </si>
  <si>
    <t xml:space="preserve">Dr. Ved Prakash </t>
  </si>
  <si>
    <t>Dr. Manish Bajpai</t>
  </si>
  <si>
    <t>Dr. Siddharth Kumar Das</t>
  </si>
  <si>
    <t>Dr. Abhijit Chandan</t>
  </si>
  <si>
    <t>Dr.S P Jaiswal</t>
  </si>
  <si>
    <t>SAMARTH</t>
  </si>
  <si>
    <t>Neurology</t>
  </si>
  <si>
    <t>Rheumatology</t>
  </si>
  <si>
    <t>Radiation Oncology</t>
  </si>
  <si>
    <t>File No.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</si>
</sst>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2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165" fontId="3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6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165" fontId="6" fillId="0" borderId="1" xfId="1" quotePrefix="1" applyNumberFormat="1" applyFont="1" applyFill="1" applyBorder="1" applyAlignment="1">
      <alignment horizontal="justify" vertical="center" wrapText="1"/>
    </xf>
    <xf numFmtId="165" fontId="6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5" fontId="6" fillId="0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7"/>
  <sheetViews>
    <sheetView tabSelected="1" topLeftCell="A135" zoomScale="85" zoomScaleNormal="85" workbookViewId="0">
      <selection activeCell="N177" sqref="N177"/>
    </sheetView>
  </sheetViews>
  <sheetFormatPr defaultRowHeight="15"/>
  <cols>
    <col min="1" max="1" width="4.42578125" customWidth="1"/>
    <col min="2" max="2" width="43.28515625" customWidth="1"/>
    <col min="3" max="3" width="13.140625" customWidth="1"/>
    <col min="4" max="4" width="19.28515625" customWidth="1"/>
    <col min="5" max="5" width="16.28515625" customWidth="1"/>
    <col min="6" max="6" width="12.28515625" customWidth="1"/>
    <col min="7" max="7" width="13" customWidth="1"/>
    <col min="8" max="8" width="11.28515625" customWidth="1"/>
    <col min="9" max="9" width="15.140625" customWidth="1"/>
  </cols>
  <sheetData>
    <row r="1" spans="1:9" ht="78.75">
      <c r="A1" s="60" t="s">
        <v>910</v>
      </c>
      <c r="B1" s="61" t="s">
        <v>904</v>
      </c>
      <c r="C1" s="61" t="s">
        <v>1066</v>
      </c>
      <c r="D1" s="61" t="s">
        <v>905</v>
      </c>
      <c r="E1" s="61" t="s">
        <v>906</v>
      </c>
      <c r="F1" s="61" t="s">
        <v>907</v>
      </c>
      <c r="G1" s="61" t="s">
        <v>908</v>
      </c>
      <c r="H1" s="61" t="s">
        <v>901</v>
      </c>
      <c r="I1" s="61" t="s">
        <v>909</v>
      </c>
    </row>
    <row r="2" spans="1:9" ht="30">
      <c r="A2" s="19">
        <v>5</v>
      </c>
      <c r="B2" s="15" t="s">
        <v>765</v>
      </c>
      <c r="C2" s="17" t="s">
        <v>81</v>
      </c>
      <c r="D2" s="10" t="s">
        <v>82</v>
      </c>
      <c r="E2" s="16" t="s">
        <v>80</v>
      </c>
      <c r="F2" s="24" t="s">
        <v>902</v>
      </c>
      <c r="G2" s="23" t="s">
        <v>28</v>
      </c>
      <c r="H2" s="11" t="s">
        <v>891</v>
      </c>
      <c r="I2" s="31">
        <v>13278662</v>
      </c>
    </row>
    <row r="3" spans="1:9" ht="30">
      <c r="A3" s="19">
        <v>6</v>
      </c>
      <c r="B3" s="15" t="s">
        <v>767</v>
      </c>
      <c r="C3" s="17" t="s">
        <v>86</v>
      </c>
      <c r="D3" s="10" t="s">
        <v>766</v>
      </c>
      <c r="E3" s="16" t="s">
        <v>80</v>
      </c>
      <c r="F3" s="24" t="s">
        <v>902</v>
      </c>
      <c r="G3" s="23" t="s">
        <v>28</v>
      </c>
      <c r="H3" s="11" t="s">
        <v>891</v>
      </c>
      <c r="I3" s="31">
        <v>39617492</v>
      </c>
    </row>
    <row r="4" spans="1:9">
      <c r="A4" s="19">
        <v>1</v>
      </c>
      <c r="B4" s="15" t="s">
        <v>761</v>
      </c>
      <c r="C4" s="30" t="s">
        <v>157</v>
      </c>
      <c r="D4" s="10" t="s">
        <v>58</v>
      </c>
      <c r="E4" s="16" t="s">
        <v>91</v>
      </c>
      <c r="F4" s="24" t="s">
        <v>902</v>
      </c>
      <c r="G4" s="23" t="s">
        <v>5</v>
      </c>
      <c r="H4" s="11" t="s">
        <v>891</v>
      </c>
      <c r="I4" s="31">
        <v>3800000</v>
      </c>
    </row>
    <row r="5" spans="1:9" ht="45">
      <c r="A5" s="19">
        <v>2</v>
      </c>
      <c r="B5" s="15" t="s">
        <v>762</v>
      </c>
      <c r="C5" s="30" t="s">
        <v>160</v>
      </c>
      <c r="D5" s="10" t="s">
        <v>93</v>
      </c>
      <c r="E5" s="16" t="s">
        <v>91</v>
      </c>
      <c r="F5" s="24" t="s">
        <v>902</v>
      </c>
      <c r="G5" s="23" t="s">
        <v>64</v>
      </c>
      <c r="H5" s="11" t="s">
        <v>891</v>
      </c>
      <c r="I5" s="31">
        <v>4744000</v>
      </c>
    </row>
    <row r="6" spans="1:9" ht="30">
      <c r="A6" s="19">
        <v>3</v>
      </c>
      <c r="B6" s="15" t="s">
        <v>763</v>
      </c>
      <c r="C6" s="17" t="s">
        <v>96</v>
      </c>
      <c r="D6" s="10" t="s">
        <v>161</v>
      </c>
      <c r="E6" s="16" t="s">
        <v>74</v>
      </c>
      <c r="F6" s="24" t="s">
        <v>902</v>
      </c>
      <c r="G6" s="23" t="s">
        <v>146</v>
      </c>
      <c r="H6" s="11" t="s">
        <v>891</v>
      </c>
      <c r="I6" s="31">
        <v>841577</v>
      </c>
    </row>
    <row r="7" spans="1:9" ht="45">
      <c r="A7" s="19">
        <v>7</v>
      </c>
      <c r="B7" s="15" t="s">
        <v>769</v>
      </c>
      <c r="C7" s="17" t="s">
        <v>165</v>
      </c>
      <c r="D7" s="10" t="s">
        <v>768</v>
      </c>
      <c r="E7" s="16" t="s">
        <v>166</v>
      </c>
      <c r="F7" s="24" t="s">
        <v>902</v>
      </c>
      <c r="G7" s="23" t="s">
        <v>5</v>
      </c>
      <c r="H7" s="11" t="s">
        <v>891</v>
      </c>
      <c r="I7" s="31">
        <v>550665.19999999995</v>
      </c>
    </row>
    <row r="8" spans="1:9" ht="30">
      <c r="A8" s="19">
        <v>8</v>
      </c>
      <c r="B8" s="15" t="s">
        <v>771</v>
      </c>
      <c r="C8" s="17" t="s">
        <v>172</v>
      </c>
      <c r="D8" s="10" t="s">
        <v>770</v>
      </c>
      <c r="E8" s="16" t="s">
        <v>174</v>
      </c>
      <c r="F8" s="24" t="s">
        <v>902</v>
      </c>
      <c r="G8" s="23" t="s">
        <v>5</v>
      </c>
      <c r="H8" s="11" t="s">
        <v>891</v>
      </c>
      <c r="I8" s="31">
        <v>1300000</v>
      </c>
    </row>
    <row r="9" spans="1:9" ht="30">
      <c r="A9" s="19">
        <v>9</v>
      </c>
      <c r="B9" s="15" t="s">
        <v>773</v>
      </c>
      <c r="C9" s="17" t="s">
        <v>218</v>
      </c>
      <c r="D9" s="10" t="s">
        <v>772</v>
      </c>
      <c r="E9" s="16" t="s">
        <v>74</v>
      </c>
      <c r="F9" s="24" t="s">
        <v>902</v>
      </c>
      <c r="G9" s="23" t="s">
        <v>51</v>
      </c>
      <c r="H9" s="11" t="s">
        <v>891</v>
      </c>
      <c r="I9" s="31">
        <v>1000000</v>
      </c>
    </row>
    <row r="10" spans="1:9" ht="30">
      <c r="A10" s="19">
        <v>10</v>
      </c>
      <c r="B10" s="15" t="s">
        <v>775</v>
      </c>
      <c r="C10" s="17" t="s">
        <v>237</v>
      </c>
      <c r="D10" s="10" t="s">
        <v>774</v>
      </c>
      <c r="E10" s="16" t="s">
        <v>238</v>
      </c>
      <c r="F10" s="24" t="s">
        <v>902</v>
      </c>
      <c r="G10" s="23" t="s">
        <v>169</v>
      </c>
      <c r="H10" s="11" t="s">
        <v>891</v>
      </c>
      <c r="I10" s="31">
        <v>1957259</v>
      </c>
    </row>
    <row r="11" spans="1:9" ht="30">
      <c r="A11" s="19">
        <v>12</v>
      </c>
      <c r="B11" s="15" t="s">
        <v>777</v>
      </c>
      <c r="C11" s="17" t="s">
        <v>487</v>
      </c>
      <c r="D11" s="10" t="s">
        <v>488</v>
      </c>
      <c r="E11" s="16" t="s">
        <v>67</v>
      </c>
      <c r="F11" s="24" t="s">
        <v>902</v>
      </c>
      <c r="G11" s="23" t="s">
        <v>25</v>
      </c>
      <c r="H11" s="11" t="s">
        <v>891</v>
      </c>
      <c r="I11" s="31">
        <v>138560</v>
      </c>
    </row>
    <row r="12" spans="1:9" ht="45">
      <c r="A12" s="19">
        <v>13</v>
      </c>
      <c r="B12" s="15" t="s">
        <v>778</v>
      </c>
      <c r="C12" s="17" t="s">
        <v>490</v>
      </c>
      <c r="D12" s="10" t="s">
        <v>93</v>
      </c>
      <c r="E12" s="16" t="s">
        <v>238</v>
      </c>
      <c r="F12" s="24" t="s">
        <v>902</v>
      </c>
      <c r="G12" s="23" t="s">
        <v>64</v>
      </c>
      <c r="H12" s="11" t="s">
        <v>891</v>
      </c>
      <c r="I12" s="31">
        <v>1407324</v>
      </c>
    </row>
    <row r="13" spans="1:9" ht="30">
      <c r="A13" s="19">
        <v>14</v>
      </c>
      <c r="B13" s="15" t="s">
        <v>779</v>
      </c>
      <c r="C13" s="17" t="s">
        <v>263</v>
      </c>
      <c r="D13" s="10" t="s">
        <v>495</v>
      </c>
      <c r="E13" s="16" t="s">
        <v>494</v>
      </c>
      <c r="F13" s="24" t="s">
        <v>902</v>
      </c>
      <c r="G13" s="23" t="s">
        <v>19</v>
      </c>
      <c r="H13" s="11" t="s">
        <v>891</v>
      </c>
      <c r="I13" s="31">
        <v>451520</v>
      </c>
    </row>
    <row r="14" spans="1:9" ht="30">
      <c r="A14" s="19">
        <v>15</v>
      </c>
      <c r="B14" s="15" t="s">
        <v>780</v>
      </c>
      <c r="C14" s="17" t="s">
        <v>493</v>
      </c>
      <c r="D14" s="10" t="s">
        <v>168</v>
      </c>
      <c r="E14" s="16" t="s">
        <v>238</v>
      </c>
      <c r="F14" s="24" t="s">
        <v>902</v>
      </c>
      <c r="G14" s="23" t="s">
        <v>169</v>
      </c>
      <c r="H14" s="11" t="s">
        <v>891</v>
      </c>
      <c r="I14" s="31">
        <v>1721859</v>
      </c>
    </row>
    <row r="15" spans="1:9" ht="30">
      <c r="A15" s="19">
        <v>16</v>
      </c>
      <c r="B15" s="15" t="s">
        <v>781</v>
      </c>
      <c r="C15" s="17" t="s">
        <v>510</v>
      </c>
      <c r="D15" s="10" t="s">
        <v>267</v>
      </c>
      <c r="E15" s="16" t="s">
        <v>266</v>
      </c>
      <c r="F15" s="24" t="s">
        <v>902</v>
      </c>
      <c r="G15" s="23" t="s">
        <v>51</v>
      </c>
      <c r="H15" s="11" t="s">
        <v>891</v>
      </c>
      <c r="I15" s="31">
        <v>500000</v>
      </c>
    </row>
    <row r="16" spans="1:9" ht="30">
      <c r="A16" s="19">
        <v>17</v>
      </c>
      <c r="B16" s="15" t="s">
        <v>782</v>
      </c>
      <c r="C16" s="17" t="s">
        <v>269</v>
      </c>
      <c r="D16" s="10" t="s">
        <v>514</v>
      </c>
      <c r="E16" s="16" t="s">
        <v>513</v>
      </c>
      <c r="F16" s="24" t="s">
        <v>902</v>
      </c>
      <c r="G16" s="23" t="s">
        <v>337</v>
      </c>
      <c r="H16" s="11" t="s">
        <v>891</v>
      </c>
      <c r="I16" s="31">
        <v>480518</v>
      </c>
    </row>
    <row r="17" spans="1:9" ht="45">
      <c r="A17" s="19">
        <v>18</v>
      </c>
      <c r="B17" s="15" t="s">
        <v>783</v>
      </c>
      <c r="C17" s="17" t="s">
        <v>867</v>
      </c>
      <c r="D17" s="10" t="s">
        <v>517</v>
      </c>
      <c r="E17" s="16" t="s">
        <v>74</v>
      </c>
      <c r="F17" s="24" t="s">
        <v>902</v>
      </c>
      <c r="G17" s="23" t="s">
        <v>64</v>
      </c>
      <c r="H17" s="11" t="s">
        <v>891</v>
      </c>
      <c r="I17" s="31">
        <v>1000000</v>
      </c>
    </row>
    <row r="18" spans="1:9" ht="30">
      <c r="A18" s="19">
        <v>4</v>
      </c>
      <c r="B18" s="15" t="s">
        <v>764</v>
      </c>
      <c r="C18" s="17" t="s">
        <v>525</v>
      </c>
      <c r="D18" s="10" t="s">
        <v>530</v>
      </c>
      <c r="E18" s="16" t="s">
        <v>529</v>
      </c>
      <c r="F18" s="24" t="s">
        <v>902</v>
      </c>
      <c r="G18" s="23" t="s">
        <v>403</v>
      </c>
      <c r="H18" s="11" t="s">
        <v>891</v>
      </c>
      <c r="I18" s="31">
        <v>1000000</v>
      </c>
    </row>
    <row r="19" spans="1:9">
      <c r="A19" s="19">
        <v>19</v>
      </c>
      <c r="B19" s="15" t="s">
        <v>784</v>
      </c>
      <c r="C19" s="17" t="s">
        <v>550</v>
      </c>
      <c r="D19" s="10" t="s">
        <v>58</v>
      </c>
      <c r="E19" s="16" t="s">
        <v>238</v>
      </c>
      <c r="F19" s="24" t="s">
        <v>902</v>
      </c>
      <c r="G19" s="23" t="s">
        <v>5</v>
      </c>
      <c r="H19" s="11" t="s">
        <v>891</v>
      </c>
      <c r="I19" s="31">
        <v>5350000</v>
      </c>
    </row>
    <row r="20" spans="1:9" ht="30">
      <c r="A20" s="19">
        <v>20</v>
      </c>
      <c r="B20" s="15" t="s">
        <v>785</v>
      </c>
      <c r="C20" s="17" t="s">
        <v>674</v>
      </c>
      <c r="D20" s="10" t="s">
        <v>675</v>
      </c>
      <c r="E20" s="16" t="s">
        <v>99</v>
      </c>
      <c r="F20" s="24" t="s">
        <v>902</v>
      </c>
      <c r="G20" s="23" t="s">
        <v>38</v>
      </c>
      <c r="H20" s="11" t="s">
        <v>891</v>
      </c>
      <c r="I20" s="31">
        <v>1389791</v>
      </c>
    </row>
    <row r="21" spans="1:9">
      <c r="A21" s="19">
        <v>21</v>
      </c>
      <c r="B21" s="15" t="s">
        <v>787</v>
      </c>
      <c r="C21" s="17" t="s">
        <v>868</v>
      </c>
      <c r="D21" s="10" t="s">
        <v>654</v>
      </c>
      <c r="E21" s="16" t="s">
        <v>786</v>
      </c>
      <c r="F21" s="24" t="s">
        <v>902</v>
      </c>
      <c r="G21" s="23" t="s">
        <v>668</v>
      </c>
      <c r="H21" s="11" t="s">
        <v>891</v>
      </c>
      <c r="I21" s="31">
        <v>17454040</v>
      </c>
    </row>
    <row r="22" spans="1:9" ht="30">
      <c r="A22" s="19">
        <v>22</v>
      </c>
      <c r="B22" s="15" t="s">
        <v>789</v>
      </c>
      <c r="C22" s="17" t="s">
        <v>869</v>
      </c>
      <c r="D22" s="10" t="s">
        <v>788</v>
      </c>
      <c r="E22" s="16"/>
      <c r="F22" s="24" t="s">
        <v>902</v>
      </c>
      <c r="G22" s="23" t="s">
        <v>51</v>
      </c>
      <c r="H22" s="11" t="s">
        <v>891</v>
      </c>
      <c r="I22" s="31">
        <v>867333</v>
      </c>
    </row>
    <row r="23" spans="1:9" ht="30">
      <c r="A23" s="19">
        <v>23</v>
      </c>
      <c r="B23" s="15" t="s">
        <v>791</v>
      </c>
      <c r="C23" s="17" t="s">
        <v>870</v>
      </c>
      <c r="D23" s="32" t="s">
        <v>893</v>
      </c>
      <c r="E23" s="16" t="s">
        <v>790</v>
      </c>
      <c r="F23" s="24" t="s">
        <v>902</v>
      </c>
      <c r="G23" s="23" t="s">
        <v>169</v>
      </c>
      <c r="H23" s="11" t="s">
        <v>891</v>
      </c>
      <c r="I23" s="31">
        <v>900000</v>
      </c>
    </row>
    <row r="24" spans="1:9" ht="30">
      <c r="A24" s="19">
        <v>24</v>
      </c>
      <c r="B24" s="15" t="s">
        <v>794</v>
      </c>
      <c r="C24" s="17" t="s">
        <v>871</v>
      </c>
      <c r="D24" s="32" t="s">
        <v>793</v>
      </c>
      <c r="E24" s="16" t="s">
        <v>71</v>
      </c>
      <c r="F24" s="24" t="s">
        <v>902</v>
      </c>
      <c r="G24" s="23" t="s">
        <v>792</v>
      </c>
      <c r="H24" s="11" t="s">
        <v>891</v>
      </c>
      <c r="I24" s="31">
        <v>2000000</v>
      </c>
    </row>
    <row r="25" spans="1:9" ht="30">
      <c r="A25" s="19">
        <v>25</v>
      </c>
      <c r="B25" s="15" t="s">
        <v>796</v>
      </c>
      <c r="C25" s="17" t="s">
        <v>890</v>
      </c>
      <c r="D25" s="10" t="s">
        <v>795</v>
      </c>
      <c r="E25" s="16" t="s">
        <v>99</v>
      </c>
      <c r="F25" s="24" t="s">
        <v>902</v>
      </c>
      <c r="G25" s="23" t="s">
        <v>28</v>
      </c>
      <c r="H25" s="11" t="s">
        <v>891</v>
      </c>
      <c r="I25" s="31">
        <v>332250</v>
      </c>
    </row>
    <row r="26" spans="1:9" ht="45">
      <c r="A26" s="19">
        <v>26</v>
      </c>
      <c r="B26" s="33" t="s">
        <v>798</v>
      </c>
      <c r="C26" s="28" t="s">
        <v>872</v>
      </c>
      <c r="D26" s="10" t="s">
        <v>797</v>
      </c>
      <c r="E26" s="16" t="s">
        <v>74</v>
      </c>
      <c r="F26" s="24" t="s">
        <v>902</v>
      </c>
      <c r="G26" s="23" t="s">
        <v>116</v>
      </c>
      <c r="H26" s="11" t="s">
        <v>891</v>
      </c>
      <c r="I26" s="34">
        <v>1520000</v>
      </c>
    </row>
    <row r="27" spans="1:9" ht="75">
      <c r="A27" s="19">
        <v>27</v>
      </c>
      <c r="B27" s="35" t="s">
        <v>865</v>
      </c>
      <c r="C27" s="29" t="s">
        <v>151</v>
      </c>
      <c r="D27" s="3" t="s">
        <v>149</v>
      </c>
      <c r="E27" s="12" t="s">
        <v>148</v>
      </c>
      <c r="F27" s="24" t="s">
        <v>902</v>
      </c>
      <c r="G27" s="36" t="s">
        <v>150</v>
      </c>
      <c r="H27" s="11" t="s">
        <v>891</v>
      </c>
      <c r="I27" s="37">
        <v>250000</v>
      </c>
    </row>
    <row r="28" spans="1:9" ht="45">
      <c r="A28" s="19">
        <v>29</v>
      </c>
      <c r="B28" s="15" t="s">
        <v>800</v>
      </c>
      <c r="C28" s="17" t="s">
        <v>873</v>
      </c>
      <c r="D28" s="10" t="s">
        <v>154</v>
      </c>
      <c r="E28" s="16" t="s">
        <v>0</v>
      </c>
      <c r="F28" s="24" t="s">
        <v>902</v>
      </c>
      <c r="G28" s="23" t="s">
        <v>64</v>
      </c>
      <c r="H28" s="11" t="s">
        <v>891</v>
      </c>
      <c r="I28" s="31">
        <v>217068</v>
      </c>
    </row>
    <row r="29" spans="1:9" ht="30">
      <c r="A29" s="19">
        <v>11</v>
      </c>
      <c r="B29" s="15" t="s">
        <v>776</v>
      </c>
      <c r="C29" s="17" t="s">
        <v>35</v>
      </c>
      <c r="D29" s="10" t="s">
        <v>65</v>
      </c>
      <c r="E29" s="16" t="s">
        <v>77</v>
      </c>
      <c r="F29" s="24" t="s">
        <v>902</v>
      </c>
      <c r="G29" s="23" t="s">
        <v>146</v>
      </c>
      <c r="H29" s="11" t="s">
        <v>891</v>
      </c>
      <c r="I29" s="31">
        <v>198500</v>
      </c>
    </row>
    <row r="30" spans="1:9" ht="30">
      <c r="A30" s="19">
        <v>28</v>
      </c>
      <c r="B30" s="15" t="s">
        <v>799</v>
      </c>
      <c r="C30" s="17" t="s">
        <v>123</v>
      </c>
      <c r="D30" s="10" t="s">
        <v>125</v>
      </c>
      <c r="E30" s="16" t="s">
        <v>0</v>
      </c>
      <c r="F30" s="24" t="s">
        <v>902</v>
      </c>
      <c r="G30" s="23" t="s">
        <v>25</v>
      </c>
      <c r="H30" s="11" t="s">
        <v>891</v>
      </c>
      <c r="I30" s="31">
        <v>80334</v>
      </c>
    </row>
    <row r="31" spans="1:9" ht="30">
      <c r="A31" s="19">
        <v>30</v>
      </c>
      <c r="B31" s="15" t="s">
        <v>801</v>
      </c>
      <c r="C31" s="17" t="s">
        <v>471</v>
      </c>
      <c r="D31" s="10" t="s">
        <v>900</v>
      </c>
      <c r="E31" s="16" t="s">
        <v>0</v>
      </c>
      <c r="F31" s="24" t="s">
        <v>902</v>
      </c>
      <c r="G31" s="23" t="s">
        <v>4</v>
      </c>
      <c r="H31" s="11" t="s">
        <v>891</v>
      </c>
      <c r="I31" s="31">
        <v>716579</v>
      </c>
    </row>
    <row r="32" spans="1:9" ht="30">
      <c r="A32" s="19">
        <v>31</v>
      </c>
      <c r="B32" s="15" t="s">
        <v>802</v>
      </c>
      <c r="C32" s="17" t="s">
        <v>480</v>
      </c>
      <c r="D32" s="10" t="s">
        <v>598</v>
      </c>
      <c r="E32" s="16" t="s">
        <v>0</v>
      </c>
      <c r="F32" s="24" t="s">
        <v>902</v>
      </c>
      <c r="G32" s="23" t="s">
        <v>146</v>
      </c>
      <c r="H32" s="11" t="s">
        <v>891</v>
      </c>
      <c r="I32" s="31">
        <v>2576085</v>
      </c>
    </row>
    <row r="33" spans="1:9" ht="30">
      <c r="A33" s="19">
        <v>32</v>
      </c>
      <c r="B33" s="15" t="s">
        <v>803</v>
      </c>
      <c r="C33" s="17" t="s">
        <v>597</v>
      </c>
      <c r="D33" s="10" t="s">
        <v>530</v>
      </c>
      <c r="E33" s="16" t="s">
        <v>0</v>
      </c>
      <c r="F33" s="24" t="s">
        <v>902</v>
      </c>
      <c r="G33" s="23" t="s">
        <v>25</v>
      </c>
      <c r="H33" s="11" t="s">
        <v>891</v>
      </c>
      <c r="I33" s="31">
        <v>507200</v>
      </c>
    </row>
    <row r="34" spans="1:9" ht="30">
      <c r="A34" s="19">
        <v>33</v>
      </c>
      <c r="B34" s="15" t="s">
        <v>804</v>
      </c>
      <c r="C34" s="17" t="s">
        <v>600</v>
      </c>
      <c r="D34" s="10" t="s">
        <v>49</v>
      </c>
      <c r="E34" s="16" t="s">
        <v>0</v>
      </c>
      <c r="F34" s="24" t="s">
        <v>902</v>
      </c>
      <c r="G34" s="23" t="s">
        <v>6</v>
      </c>
      <c r="H34" s="11" t="s">
        <v>891</v>
      </c>
      <c r="I34" s="31">
        <v>507200</v>
      </c>
    </row>
    <row r="35" spans="1:9" ht="30">
      <c r="A35" s="19">
        <v>34</v>
      </c>
      <c r="B35" s="15" t="s">
        <v>805</v>
      </c>
      <c r="C35" s="17" t="s">
        <v>605</v>
      </c>
      <c r="D35" s="10" t="s">
        <v>609</v>
      </c>
      <c r="E35" s="16" t="s">
        <v>0</v>
      </c>
      <c r="F35" s="24" t="s">
        <v>902</v>
      </c>
      <c r="G35" s="23" t="s">
        <v>5</v>
      </c>
      <c r="H35" s="11" t="s">
        <v>891</v>
      </c>
      <c r="I35" s="31">
        <v>979307</v>
      </c>
    </row>
    <row r="36" spans="1:9" ht="30">
      <c r="A36" s="19">
        <v>35</v>
      </c>
      <c r="B36" s="15" t="s">
        <v>806</v>
      </c>
      <c r="C36" s="17" t="s">
        <v>608</v>
      </c>
      <c r="D36" s="10" t="s">
        <v>612</v>
      </c>
      <c r="E36" s="16" t="s">
        <v>0</v>
      </c>
      <c r="F36" s="24" t="s">
        <v>902</v>
      </c>
      <c r="G36" s="23" t="s">
        <v>28</v>
      </c>
      <c r="H36" s="11" t="s">
        <v>891</v>
      </c>
      <c r="I36" s="31">
        <v>2799163</v>
      </c>
    </row>
    <row r="37" spans="1:9" ht="30">
      <c r="A37" s="19">
        <v>36</v>
      </c>
      <c r="B37" s="15" t="s">
        <v>807</v>
      </c>
      <c r="C37" s="17" t="s">
        <v>614</v>
      </c>
      <c r="D37" s="10" t="s">
        <v>14</v>
      </c>
      <c r="E37" s="16" t="s">
        <v>0</v>
      </c>
      <c r="F37" s="24" t="s">
        <v>902</v>
      </c>
      <c r="G37" s="23" t="s">
        <v>15</v>
      </c>
      <c r="H37" s="11" t="s">
        <v>891</v>
      </c>
      <c r="I37" s="31">
        <v>619720</v>
      </c>
    </row>
    <row r="38" spans="1:9" ht="45">
      <c r="A38" s="19">
        <v>37</v>
      </c>
      <c r="B38" s="15" t="s">
        <v>808</v>
      </c>
      <c r="C38" s="17" t="s">
        <v>889</v>
      </c>
      <c r="D38" s="10" t="s">
        <v>106</v>
      </c>
      <c r="E38" s="16" t="s">
        <v>0</v>
      </c>
      <c r="F38" s="24" t="s">
        <v>902</v>
      </c>
      <c r="G38" s="23" t="s">
        <v>107</v>
      </c>
      <c r="H38" s="11" t="s">
        <v>891</v>
      </c>
      <c r="I38" s="31">
        <v>309867</v>
      </c>
    </row>
    <row r="39" spans="1:9" ht="30">
      <c r="A39" s="19">
        <v>38</v>
      </c>
      <c r="B39" s="15" t="s">
        <v>809</v>
      </c>
      <c r="C39" s="17" t="s">
        <v>621</v>
      </c>
      <c r="D39" s="10" t="s">
        <v>622</v>
      </c>
      <c r="E39" s="16" t="s">
        <v>0</v>
      </c>
      <c r="F39" s="24" t="s">
        <v>902</v>
      </c>
      <c r="G39" s="23" t="s">
        <v>25</v>
      </c>
      <c r="H39" s="11" t="s">
        <v>891</v>
      </c>
      <c r="I39" s="31">
        <v>531933</v>
      </c>
    </row>
    <row r="40" spans="1:9" ht="30">
      <c r="A40" s="19">
        <v>39</v>
      </c>
      <c r="B40" s="15" t="s">
        <v>810</v>
      </c>
      <c r="C40" s="17" t="s">
        <v>624</v>
      </c>
      <c r="D40" s="10" t="s">
        <v>627</v>
      </c>
      <c r="E40" s="16" t="s">
        <v>0</v>
      </c>
      <c r="F40" s="24" t="s">
        <v>902</v>
      </c>
      <c r="G40" s="23" t="s">
        <v>146</v>
      </c>
      <c r="H40" s="11" t="s">
        <v>891</v>
      </c>
      <c r="I40" s="31">
        <v>619720</v>
      </c>
    </row>
    <row r="41" spans="1:9" ht="30">
      <c r="A41" s="19">
        <v>40</v>
      </c>
      <c r="B41" s="15" t="s">
        <v>811</v>
      </c>
      <c r="C41" s="17" t="s">
        <v>707</v>
      </c>
      <c r="D41" s="10" t="s">
        <v>134</v>
      </c>
      <c r="E41" s="16" t="s">
        <v>0</v>
      </c>
      <c r="F41" s="24" t="s">
        <v>902</v>
      </c>
      <c r="G41" s="23" t="s">
        <v>38</v>
      </c>
      <c r="H41" s="11" t="s">
        <v>891</v>
      </c>
      <c r="I41" s="31">
        <v>507200</v>
      </c>
    </row>
    <row r="42" spans="1:9" ht="30">
      <c r="A42" s="19">
        <v>41</v>
      </c>
      <c r="B42" s="15" t="s">
        <v>812</v>
      </c>
      <c r="C42" s="17" t="s">
        <v>629</v>
      </c>
      <c r="D42" s="10" t="s">
        <v>632</v>
      </c>
      <c r="E42" s="16" t="s">
        <v>0</v>
      </c>
      <c r="F42" s="24" t="s">
        <v>902</v>
      </c>
      <c r="G42" s="23" t="s">
        <v>25</v>
      </c>
      <c r="H42" s="11" t="s">
        <v>891</v>
      </c>
      <c r="I42" s="31">
        <v>507200</v>
      </c>
    </row>
    <row r="43" spans="1:9" ht="30">
      <c r="A43" s="19">
        <v>42</v>
      </c>
      <c r="B43" s="15" t="s">
        <v>813</v>
      </c>
      <c r="C43" s="17" t="s">
        <v>631</v>
      </c>
      <c r="D43" s="10" t="s">
        <v>635</v>
      </c>
      <c r="E43" s="16" t="s">
        <v>0</v>
      </c>
      <c r="F43" s="24" t="s">
        <v>902</v>
      </c>
      <c r="G43" s="23" t="s">
        <v>25</v>
      </c>
      <c r="H43" s="11" t="s">
        <v>891</v>
      </c>
      <c r="I43" s="31">
        <v>507200</v>
      </c>
    </row>
    <row r="44" spans="1:9" ht="30">
      <c r="A44" s="19">
        <v>43</v>
      </c>
      <c r="B44" s="15" t="s">
        <v>814</v>
      </c>
      <c r="C44" s="17" t="s">
        <v>634</v>
      </c>
      <c r="D44" s="10" t="s">
        <v>638</v>
      </c>
      <c r="E44" s="16" t="s">
        <v>0</v>
      </c>
      <c r="F44" s="24" t="s">
        <v>902</v>
      </c>
      <c r="G44" s="23" t="s">
        <v>12</v>
      </c>
      <c r="H44" s="11" t="s">
        <v>891</v>
      </c>
      <c r="I44" s="31">
        <v>337120</v>
      </c>
    </row>
    <row r="45" spans="1:9" ht="30">
      <c r="A45" s="19">
        <v>44</v>
      </c>
      <c r="B45" s="15" t="s">
        <v>815</v>
      </c>
      <c r="C45" s="17" t="s">
        <v>640</v>
      </c>
      <c r="D45" s="10" t="s">
        <v>622</v>
      </c>
      <c r="E45" s="16" t="s">
        <v>0</v>
      </c>
      <c r="F45" s="24" t="s">
        <v>902</v>
      </c>
      <c r="G45" s="23" t="s">
        <v>25</v>
      </c>
      <c r="H45" s="11" t="s">
        <v>891</v>
      </c>
      <c r="I45" s="31">
        <v>337120</v>
      </c>
    </row>
    <row r="46" spans="1:9" ht="30">
      <c r="A46" s="19">
        <v>45</v>
      </c>
      <c r="B46" s="15" t="s">
        <v>816</v>
      </c>
      <c r="C46" s="17" t="s">
        <v>644</v>
      </c>
      <c r="D46" s="10" t="s">
        <v>65</v>
      </c>
      <c r="E46" s="16" t="s">
        <v>0</v>
      </c>
      <c r="F46" s="24" t="s">
        <v>902</v>
      </c>
      <c r="G46" s="23" t="s">
        <v>146</v>
      </c>
      <c r="H46" s="11" t="s">
        <v>891</v>
      </c>
      <c r="I46" s="31">
        <v>507200</v>
      </c>
    </row>
    <row r="47" spans="1:9" ht="30">
      <c r="A47" s="19">
        <v>46</v>
      </c>
      <c r="B47" s="15" t="s">
        <v>817</v>
      </c>
      <c r="C47" s="17" t="s">
        <v>874</v>
      </c>
      <c r="D47" s="10" t="s">
        <v>649</v>
      </c>
      <c r="E47" s="16" t="s">
        <v>0</v>
      </c>
      <c r="F47" s="24" t="s">
        <v>902</v>
      </c>
      <c r="G47" s="23" t="s">
        <v>3</v>
      </c>
      <c r="H47" s="11" t="s">
        <v>891</v>
      </c>
      <c r="I47" s="31">
        <v>369571</v>
      </c>
    </row>
    <row r="48" spans="1:9" ht="30">
      <c r="A48" s="19">
        <v>47</v>
      </c>
      <c r="B48" s="15" t="s">
        <v>818</v>
      </c>
      <c r="C48" s="17" t="s">
        <v>648</v>
      </c>
      <c r="D48" s="10" t="s">
        <v>147</v>
      </c>
      <c r="E48" s="16" t="s">
        <v>0</v>
      </c>
      <c r="F48" s="24" t="s">
        <v>902</v>
      </c>
      <c r="G48" s="23" t="s">
        <v>146</v>
      </c>
      <c r="H48" s="11" t="s">
        <v>891</v>
      </c>
      <c r="I48" s="31">
        <v>507200</v>
      </c>
    </row>
    <row r="49" spans="1:9" ht="30">
      <c r="A49" s="19">
        <v>48</v>
      </c>
      <c r="B49" s="15" t="s">
        <v>819</v>
      </c>
      <c r="C49" s="17" t="s">
        <v>651</v>
      </c>
      <c r="D49" s="10" t="s">
        <v>654</v>
      </c>
      <c r="E49" s="16" t="s">
        <v>0</v>
      </c>
      <c r="F49" s="24" t="s">
        <v>902</v>
      </c>
      <c r="G49" s="23" t="s">
        <v>12</v>
      </c>
      <c r="H49" s="11" t="s">
        <v>891</v>
      </c>
      <c r="I49" s="31">
        <v>900511</v>
      </c>
    </row>
    <row r="50" spans="1:9" ht="30">
      <c r="A50" s="19">
        <v>49</v>
      </c>
      <c r="B50" s="15" t="s">
        <v>820</v>
      </c>
      <c r="C50" s="17" t="s">
        <v>653</v>
      </c>
      <c r="D50" s="10" t="s">
        <v>14</v>
      </c>
      <c r="E50" s="16" t="s">
        <v>0</v>
      </c>
      <c r="F50" s="24" t="s">
        <v>902</v>
      </c>
      <c r="G50" s="23" t="s">
        <v>15</v>
      </c>
      <c r="H50" s="11" t="s">
        <v>891</v>
      </c>
      <c r="I50" s="31">
        <v>674240</v>
      </c>
    </row>
    <row r="51" spans="1:9" ht="30">
      <c r="A51" s="19">
        <v>52</v>
      </c>
      <c r="B51" s="15" t="s">
        <v>823</v>
      </c>
      <c r="C51" s="17" t="s">
        <v>656</v>
      </c>
      <c r="D51" s="10" t="s">
        <v>711</v>
      </c>
      <c r="E51" s="16" t="s">
        <v>0</v>
      </c>
      <c r="F51" s="24" t="s">
        <v>902</v>
      </c>
      <c r="G51" s="23" t="s">
        <v>25</v>
      </c>
      <c r="H51" s="11" t="s">
        <v>891</v>
      </c>
      <c r="I51" s="31">
        <v>337120</v>
      </c>
    </row>
    <row r="52" spans="1:9" ht="30">
      <c r="A52" s="19">
        <v>50</v>
      </c>
      <c r="B52" s="15" t="s">
        <v>821</v>
      </c>
      <c r="C52" s="17" t="s">
        <v>658</v>
      </c>
      <c r="D52" s="10" t="s">
        <v>65</v>
      </c>
      <c r="E52" s="16" t="s">
        <v>0</v>
      </c>
      <c r="F52" s="24" t="s">
        <v>902</v>
      </c>
      <c r="G52" s="23" t="s">
        <v>146</v>
      </c>
      <c r="H52" s="11" t="s">
        <v>891</v>
      </c>
      <c r="I52" s="31">
        <v>591200</v>
      </c>
    </row>
    <row r="53" spans="1:9" ht="30">
      <c r="A53" s="19">
        <v>53</v>
      </c>
      <c r="B53" s="15" t="s">
        <v>824</v>
      </c>
      <c r="C53" s="17" t="s">
        <v>660</v>
      </c>
      <c r="D53" s="10" t="s">
        <v>24</v>
      </c>
      <c r="E53" s="16" t="s">
        <v>0</v>
      </c>
      <c r="F53" s="24" t="s">
        <v>902</v>
      </c>
      <c r="G53" s="23" t="s">
        <v>25</v>
      </c>
      <c r="H53" s="11" t="s">
        <v>891</v>
      </c>
      <c r="I53" s="31">
        <v>507200</v>
      </c>
    </row>
    <row r="54" spans="1:9" ht="30">
      <c r="A54" s="19">
        <v>51</v>
      </c>
      <c r="B54" s="15" t="s">
        <v>822</v>
      </c>
      <c r="C54" s="17" t="s">
        <v>710</v>
      </c>
      <c r="D54" s="10" t="s">
        <v>16</v>
      </c>
      <c r="E54" s="16" t="s">
        <v>0</v>
      </c>
      <c r="F54" s="24" t="s">
        <v>902</v>
      </c>
      <c r="G54" s="23" t="s">
        <v>55</v>
      </c>
      <c r="H54" s="11" t="s">
        <v>891</v>
      </c>
      <c r="I54" s="31">
        <v>1098826</v>
      </c>
    </row>
    <row r="55" spans="1:9" ht="30">
      <c r="A55" s="19">
        <v>54</v>
      </c>
      <c r="B55" s="15" t="s">
        <v>825</v>
      </c>
      <c r="C55" s="17" t="s">
        <v>713</v>
      </c>
      <c r="D55" s="10" t="s">
        <v>716</v>
      </c>
      <c r="E55" s="16" t="s">
        <v>0</v>
      </c>
      <c r="F55" s="24" t="s">
        <v>902</v>
      </c>
      <c r="G55" s="23" t="s">
        <v>25</v>
      </c>
      <c r="H55" s="11" t="s">
        <v>891</v>
      </c>
      <c r="I55" s="31">
        <v>674240</v>
      </c>
    </row>
    <row r="56" spans="1:9" ht="30">
      <c r="A56" s="19">
        <v>55</v>
      </c>
      <c r="B56" s="15" t="s">
        <v>826</v>
      </c>
      <c r="C56" s="17" t="s">
        <v>718</v>
      </c>
      <c r="D56" s="10" t="s">
        <v>721</v>
      </c>
      <c r="E56" s="16" t="s">
        <v>0</v>
      </c>
      <c r="F56" s="24" t="s">
        <v>902</v>
      </c>
      <c r="G56" s="23" t="s">
        <v>722</v>
      </c>
      <c r="H56" s="11" t="s">
        <v>891</v>
      </c>
      <c r="I56" s="31">
        <v>674240</v>
      </c>
    </row>
    <row r="57" spans="1:9" ht="30">
      <c r="A57" s="19">
        <v>56</v>
      </c>
      <c r="B57" s="15" t="s">
        <v>827</v>
      </c>
      <c r="C57" s="17" t="s">
        <v>720</v>
      </c>
      <c r="D57" s="10" t="s">
        <v>14</v>
      </c>
      <c r="E57" s="16" t="s">
        <v>0</v>
      </c>
      <c r="F57" s="24" t="s">
        <v>902</v>
      </c>
      <c r="G57" s="23" t="s">
        <v>15</v>
      </c>
      <c r="H57" s="11" t="s">
        <v>891</v>
      </c>
      <c r="I57" s="31">
        <v>1021678</v>
      </c>
    </row>
    <row r="58" spans="1:9" ht="45">
      <c r="A58" s="19">
        <v>57</v>
      </c>
      <c r="B58" s="15" t="s">
        <v>828</v>
      </c>
      <c r="C58" s="17" t="s">
        <v>724</v>
      </c>
      <c r="D58" s="10" t="s">
        <v>373</v>
      </c>
      <c r="E58" s="16" t="s">
        <v>0</v>
      </c>
      <c r="F58" s="24" t="s">
        <v>902</v>
      </c>
      <c r="G58" s="23" t="s">
        <v>116</v>
      </c>
      <c r="H58" s="11" t="s">
        <v>891</v>
      </c>
      <c r="I58" s="31">
        <v>168560</v>
      </c>
    </row>
    <row r="59" spans="1:9" ht="30">
      <c r="A59" s="19">
        <v>58</v>
      </c>
      <c r="B59" s="15" t="s">
        <v>829</v>
      </c>
      <c r="C59" s="17" t="s">
        <v>726</v>
      </c>
      <c r="D59" s="10" t="s">
        <v>731</v>
      </c>
      <c r="E59" s="16" t="s">
        <v>0</v>
      </c>
      <c r="F59" s="24" t="s">
        <v>902</v>
      </c>
      <c r="G59" s="23" t="s">
        <v>25</v>
      </c>
      <c r="H59" s="11" t="s">
        <v>891</v>
      </c>
      <c r="I59" s="31">
        <v>507200</v>
      </c>
    </row>
    <row r="60" spans="1:9" ht="30">
      <c r="A60" s="19">
        <v>59</v>
      </c>
      <c r="B60" s="15" t="s">
        <v>830</v>
      </c>
      <c r="C60" s="17" t="s">
        <v>728</v>
      </c>
      <c r="D60" s="10" t="s">
        <v>14</v>
      </c>
      <c r="E60" s="16" t="s">
        <v>0</v>
      </c>
      <c r="F60" s="24" t="s">
        <v>902</v>
      </c>
      <c r="G60" s="23" t="s">
        <v>15</v>
      </c>
      <c r="H60" s="11" t="s">
        <v>891</v>
      </c>
      <c r="I60" s="31">
        <v>507200</v>
      </c>
    </row>
    <row r="61" spans="1:9" ht="30">
      <c r="A61" s="19">
        <v>60</v>
      </c>
      <c r="B61" s="15" t="s">
        <v>831</v>
      </c>
      <c r="C61" s="17" t="s">
        <v>738</v>
      </c>
      <c r="D61" s="10" t="s">
        <v>654</v>
      </c>
      <c r="E61" s="16" t="s">
        <v>0</v>
      </c>
      <c r="F61" s="24" t="s">
        <v>902</v>
      </c>
      <c r="G61" s="23" t="s">
        <v>12</v>
      </c>
      <c r="H61" s="11" t="s">
        <v>891</v>
      </c>
      <c r="I61" s="31">
        <v>1205100</v>
      </c>
    </row>
    <row r="62" spans="1:9" ht="45">
      <c r="A62" s="19">
        <v>61</v>
      </c>
      <c r="B62" s="15" t="s">
        <v>864</v>
      </c>
      <c r="C62" s="17" t="s">
        <v>742</v>
      </c>
      <c r="D62" s="10" t="s">
        <v>93</v>
      </c>
      <c r="E62" s="16" t="s">
        <v>0</v>
      </c>
      <c r="F62" s="24" t="s">
        <v>902</v>
      </c>
      <c r="G62" s="23" t="s">
        <v>64</v>
      </c>
      <c r="H62" s="11" t="s">
        <v>891</v>
      </c>
      <c r="I62" s="31">
        <v>337120</v>
      </c>
    </row>
    <row r="63" spans="1:9" ht="45">
      <c r="A63" s="19">
        <v>62</v>
      </c>
      <c r="B63" s="15" t="s">
        <v>832</v>
      </c>
      <c r="C63" s="17" t="s">
        <v>743</v>
      </c>
      <c r="D63" s="10" t="s">
        <v>744</v>
      </c>
      <c r="E63" s="16" t="s">
        <v>0</v>
      </c>
      <c r="F63" s="24" t="s">
        <v>902</v>
      </c>
      <c r="G63" s="23" t="s">
        <v>64</v>
      </c>
      <c r="H63" s="11" t="s">
        <v>891</v>
      </c>
      <c r="I63" s="31">
        <v>337120</v>
      </c>
    </row>
    <row r="64" spans="1:9" ht="30">
      <c r="A64" s="19">
        <v>63</v>
      </c>
      <c r="B64" s="15" t="s">
        <v>833</v>
      </c>
      <c r="C64" s="17" t="s">
        <v>748</v>
      </c>
      <c r="D64" s="10" t="s">
        <v>751</v>
      </c>
      <c r="E64" s="16" t="s">
        <v>0</v>
      </c>
      <c r="F64" s="24" t="s">
        <v>902</v>
      </c>
      <c r="G64" s="23" t="s">
        <v>752</v>
      </c>
      <c r="H64" s="11" t="s">
        <v>891</v>
      </c>
      <c r="I64" s="31">
        <v>674240</v>
      </c>
    </row>
    <row r="65" spans="1:9" ht="45">
      <c r="A65" s="19">
        <v>64</v>
      </c>
      <c r="B65" s="15" t="s">
        <v>834</v>
      </c>
      <c r="C65" s="17" t="s">
        <v>875</v>
      </c>
      <c r="D65" s="10" t="s">
        <v>744</v>
      </c>
      <c r="E65" s="16" t="s">
        <v>0</v>
      </c>
      <c r="F65" s="24" t="s">
        <v>902</v>
      </c>
      <c r="G65" s="23" t="s">
        <v>64</v>
      </c>
      <c r="H65" s="11" t="s">
        <v>891</v>
      </c>
      <c r="I65" s="31">
        <v>253600</v>
      </c>
    </row>
    <row r="66" spans="1:9" ht="30">
      <c r="A66" s="19">
        <v>65</v>
      </c>
      <c r="B66" s="15" t="s">
        <v>836</v>
      </c>
      <c r="C66" s="17" t="s">
        <v>876</v>
      </c>
      <c r="D66" s="10" t="s">
        <v>835</v>
      </c>
      <c r="E66" s="16" t="s">
        <v>0</v>
      </c>
      <c r="F66" s="24" t="s">
        <v>902</v>
      </c>
      <c r="G66" s="23" t="s">
        <v>15</v>
      </c>
      <c r="H66" s="11" t="s">
        <v>891</v>
      </c>
      <c r="I66" s="31">
        <v>1617922</v>
      </c>
    </row>
    <row r="67" spans="1:9" ht="30">
      <c r="A67" s="19">
        <v>66</v>
      </c>
      <c r="B67" s="15" t="s">
        <v>837</v>
      </c>
      <c r="C67" s="17" t="s">
        <v>877</v>
      </c>
      <c r="D67" s="10" t="s">
        <v>66</v>
      </c>
      <c r="E67" s="16" t="s">
        <v>0</v>
      </c>
      <c r="F67" s="24" t="s">
        <v>902</v>
      </c>
      <c r="G67" s="23" t="s">
        <v>51</v>
      </c>
      <c r="H67" s="11" t="s">
        <v>891</v>
      </c>
      <c r="I67" s="31">
        <v>253600</v>
      </c>
    </row>
    <row r="68" spans="1:9" ht="30">
      <c r="A68" s="19">
        <v>67</v>
      </c>
      <c r="B68" s="15" t="s">
        <v>101</v>
      </c>
      <c r="C68" s="17" t="s">
        <v>29</v>
      </c>
      <c r="D68" s="10" t="s">
        <v>30</v>
      </c>
      <c r="E68" s="16" t="s">
        <v>0</v>
      </c>
      <c r="F68" s="24" t="s">
        <v>902</v>
      </c>
      <c r="G68" s="23" t="s">
        <v>13</v>
      </c>
      <c r="H68" s="11" t="s">
        <v>891</v>
      </c>
      <c r="I68" s="31">
        <v>2312920</v>
      </c>
    </row>
    <row r="69" spans="1:9" ht="30">
      <c r="A69" s="19">
        <v>69</v>
      </c>
      <c r="B69" s="15" t="s">
        <v>839</v>
      </c>
      <c r="C69" s="17" t="s">
        <v>879</v>
      </c>
      <c r="D69" s="38" t="s">
        <v>622</v>
      </c>
      <c r="E69" s="16" t="s">
        <v>53</v>
      </c>
      <c r="F69" s="24" t="s">
        <v>902</v>
      </c>
      <c r="G69" s="39" t="s">
        <v>25</v>
      </c>
      <c r="H69" s="11" t="s">
        <v>891</v>
      </c>
      <c r="I69" s="31">
        <v>225760</v>
      </c>
    </row>
    <row r="70" spans="1:9">
      <c r="A70" s="19">
        <v>68</v>
      </c>
      <c r="B70" s="15" t="s">
        <v>838</v>
      </c>
      <c r="C70" s="17" t="s">
        <v>878</v>
      </c>
      <c r="D70" s="38" t="s">
        <v>708</v>
      </c>
      <c r="E70" s="16" t="s">
        <v>53</v>
      </c>
      <c r="F70" s="24" t="s">
        <v>902</v>
      </c>
      <c r="G70" s="39" t="s">
        <v>13</v>
      </c>
      <c r="H70" s="11" t="s">
        <v>891</v>
      </c>
      <c r="I70" s="31">
        <v>53000</v>
      </c>
    </row>
    <row r="71" spans="1:9">
      <c r="A71" s="19">
        <v>70</v>
      </c>
      <c r="B71" s="15" t="s">
        <v>840</v>
      </c>
      <c r="C71" s="17" t="s">
        <v>880</v>
      </c>
      <c r="D71" s="38" t="s">
        <v>136</v>
      </c>
      <c r="E71" s="16" t="s">
        <v>53</v>
      </c>
      <c r="F71" s="24" t="s">
        <v>902</v>
      </c>
      <c r="G71" s="39" t="s">
        <v>25</v>
      </c>
      <c r="H71" s="11" t="s">
        <v>891</v>
      </c>
      <c r="I71" s="31">
        <v>242000</v>
      </c>
    </row>
    <row r="72" spans="1:9">
      <c r="A72" s="19">
        <v>71</v>
      </c>
      <c r="B72" s="15" t="s">
        <v>842</v>
      </c>
      <c r="C72" s="17" t="s">
        <v>881</v>
      </c>
      <c r="D72" s="38" t="s">
        <v>841</v>
      </c>
      <c r="E72" s="16" t="s">
        <v>53</v>
      </c>
      <c r="F72" s="24" t="s">
        <v>902</v>
      </c>
      <c r="G72" s="39" t="s">
        <v>668</v>
      </c>
      <c r="H72" s="11" t="s">
        <v>891</v>
      </c>
      <c r="I72" s="31">
        <v>96500</v>
      </c>
    </row>
    <row r="73" spans="1:9">
      <c r="A73" s="19">
        <v>72</v>
      </c>
      <c r="B73" s="15" t="s">
        <v>844</v>
      </c>
      <c r="C73" s="17" t="s">
        <v>882</v>
      </c>
      <c r="D73" s="38" t="s">
        <v>843</v>
      </c>
      <c r="E73" s="16" t="s">
        <v>53</v>
      </c>
      <c r="F73" s="24" t="s">
        <v>902</v>
      </c>
      <c r="G73" s="39" t="s">
        <v>25</v>
      </c>
      <c r="H73" s="11" t="s">
        <v>891</v>
      </c>
      <c r="I73" s="31">
        <v>337120</v>
      </c>
    </row>
    <row r="74" spans="1:9" ht="30">
      <c r="A74" s="19">
        <v>73</v>
      </c>
      <c r="B74" s="15" t="s">
        <v>845</v>
      </c>
      <c r="C74" s="17" t="s">
        <v>883</v>
      </c>
      <c r="D74" s="38" t="s">
        <v>373</v>
      </c>
      <c r="E74" s="16" t="s">
        <v>53</v>
      </c>
      <c r="F74" s="24" t="s">
        <v>902</v>
      </c>
      <c r="G74" s="39" t="s">
        <v>62</v>
      </c>
      <c r="H74" s="11" t="s">
        <v>891</v>
      </c>
      <c r="I74" s="31">
        <v>1959531</v>
      </c>
    </row>
    <row r="75" spans="1:9">
      <c r="A75" s="19">
        <v>74</v>
      </c>
      <c r="B75" s="15" t="s">
        <v>846</v>
      </c>
      <c r="C75" s="17" t="s">
        <v>884</v>
      </c>
      <c r="D75" s="38" t="s">
        <v>754</v>
      </c>
      <c r="E75" s="16" t="s">
        <v>53</v>
      </c>
      <c r="F75" s="24" t="s">
        <v>902</v>
      </c>
      <c r="G75" s="39" t="s">
        <v>13</v>
      </c>
      <c r="H75" s="11" t="s">
        <v>891</v>
      </c>
      <c r="I75" s="31">
        <v>25750</v>
      </c>
    </row>
    <row r="76" spans="1:9">
      <c r="A76" s="19">
        <v>75</v>
      </c>
      <c r="B76" s="15" t="s">
        <v>849</v>
      </c>
      <c r="C76" s="17" t="s">
        <v>885</v>
      </c>
      <c r="D76" s="38" t="s">
        <v>848</v>
      </c>
      <c r="E76" s="16" t="s">
        <v>53</v>
      </c>
      <c r="F76" s="24" t="s">
        <v>902</v>
      </c>
      <c r="G76" s="39" t="s">
        <v>847</v>
      </c>
      <c r="H76" s="11" t="s">
        <v>891</v>
      </c>
      <c r="I76" s="31">
        <v>1979360</v>
      </c>
    </row>
    <row r="77" spans="1:9">
      <c r="A77" s="19">
        <v>76</v>
      </c>
      <c r="B77" s="40" t="s">
        <v>897</v>
      </c>
      <c r="C77" s="12" t="s">
        <v>98</v>
      </c>
      <c r="D77" s="36" t="s">
        <v>58</v>
      </c>
      <c r="E77" s="12" t="s">
        <v>99</v>
      </c>
      <c r="F77" s="24" t="s">
        <v>902</v>
      </c>
      <c r="G77" s="36" t="s">
        <v>5</v>
      </c>
      <c r="H77" s="11" t="s">
        <v>891</v>
      </c>
      <c r="I77" s="41">
        <v>3860783</v>
      </c>
    </row>
    <row r="78" spans="1:9" ht="30">
      <c r="A78" s="19">
        <v>79</v>
      </c>
      <c r="B78" s="15" t="s">
        <v>853</v>
      </c>
      <c r="C78" s="17" t="s">
        <v>349</v>
      </c>
      <c r="D78" s="10" t="s">
        <v>514</v>
      </c>
      <c r="E78" s="16" t="s">
        <v>59</v>
      </c>
      <c r="F78" s="24" t="s">
        <v>902</v>
      </c>
      <c r="G78" s="23" t="s">
        <v>852</v>
      </c>
      <c r="H78" s="11" t="s">
        <v>891</v>
      </c>
      <c r="I78" s="31">
        <v>17639</v>
      </c>
    </row>
    <row r="79" spans="1:9" ht="30">
      <c r="A79" s="19">
        <v>80</v>
      </c>
      <c r="B79" s="15" t="s">
        <v>854</v>
      </c>
      <c r="C79" s="17" t="s">
        <v>886</v>
      </c>
      <c r="D79" s="10" t="s">
        <v>135</v>
      </c>
      <c r="E79" s="16" t="s">
        <v>59</v>
      </c>
      <c r="F79" s="24" t="s">
        <v>902</v>
      </c>
      <c r="G79" s="23" t="s">
        <v>25</v>
      </c>
      <c r="H79" s="11" t="s">
        <v>891</v>
      </c>
      <c r="I79" s="31">
        <v>81283</v>
      </c>
    </row>
    <row r="80" spans="1:9">
      <c r="A80" s="19">
        <v>81</v>
      </c>
      <c r="B80" s="15" t="s">
        <v>855</v>
      </c>
      <c r="C80" s="17" t="s">
        <v>887</v>
      </c>
      <c r="D80" s="10" t="s">
        <v>367</v>
      </c>
      <c r="E80" s="16" t="s">
        <v>59</v>
      </c>
      <c r="F80" s="24" t="s">
        <v>902</v>
      </c>
      <c r="G80" s="23" t="s">
        <v>19</v>
      </c>
      <c r="H80" s="11" t="s">
        <v>891</v>
      </c>
      <c r="I80" s="31">
        <v>476774</v>
      </c>
    </row>
    <row r="81" spans="1:9" ht="30">
      <c r="A81" s="19">
        <v>82</v>
      </c>
      <c r="B81" s="15" t="s">
        <v>857</v>
      </c>
      <c r="C81" s="17" t="s">
        <v>888</v>
      </c>
      <c r="D81" s="10" t="s">
        <v>856</v>
      </c>
      <c r="E81" s="16" t="s">
        <v>59</v>
      </c>
      <c r="F81" s="24" t="s">
        <v>902</v>
      </c>
      <c r="G81" s="23" t="s">
        <v>3</v>
      </c>
      <c r="H81" s="11" t="s">
        <v>891</v>
      </c>
      <c r="I81" s="31">
        <v>390000</v>
      </c>
    </row>
    <row r="82" spans="1:9" ht="30">
      <c r="A82" s="19">
        <v>77</v>
      </c>
      <c r="B82" s="15" t="s">
        <v>850</v>
      </c>
      <c r="C82" s="17" t="s">
        <v>283</v>
      </c>
      <c r="D82" s="10" t="s">
        <v>14</v>
      </c>
      <c r="E82" s="16" t="s">
        <v>59</v>
      </c>
      <c r="F82" s="24" t="s">
        <v>902</v>
      </c>
      <c r="G82" s="23" t="s">
        <v>15</v>
      </c>
      <c r="H82" s="11" t="s">
        <v>891</v>
      </c>
      <c r="I82" s="31">
        <v>22000</v>
      </c>
    </row>
    <row r="83" spans="1:9">
      <c r="A83" s="19">
        <v>78</v>
      </c>
      <c r="B83" s="15" t="s">
        <v>851</v>
      </c>
      <c r="C83" s="17" t="s">
        <v>558</v>
      </c>
      <c r="D83" s="10" t="s">
        <v>139</v>
      </c>
      <c r="E83" s="16" t="s">
        <v>59</v>
      </c>
      <c r="F83" s="24" t="s">
        <v>902</v>
      </c>
      <c r="G83" s="23" t="s">
        <v>25</v>
      </c>
      <c r="H83" s="11" t="s">
        <v>891</v>
      </c>
      <c r="I83" s="31">
        <v>134690</v>
      </c>
    </row>
    <row r="84" spans="1:9" ht="30">
      <c r="A84" s="19">
        <v>83</v>
      </c>
      <c r="B84" s="15" t="s">
        <v>858</v>
      </c>
      <c r="C84" s="17" t="s">
        <v>313</v>
      </c>
      <c r="D84" s="10" t="s">
        <v>140</v>
      </c>
      <c r="E84" s="16" t="s">
        <v>59</v>
      </c>
      <c r="F84" s="24" t="s">
        <v>902</v>
      </c>
      <c r="G84" s="23" t="s">
        <v>51</v>
      </c>
      <c r="H84" s="11" t="s">
        <v>891</v>
      </c>
      <c r="I84" s="31">
        <v>20000</v>
      </c>
    </row>
    <row r="85" spans="1:9" ht="30">
      <c r="A85" s="19">
        <v>84</v>
      </c>
      <c r="B85" s="15" t="s">
        <v>860</v>
      </c>
      <c r="C85" s="17" t="s">
        <v>335</v>
      </c>
      <c r="D85" s="10" t="s">
        <v>859</v>
      </c>
      <c r="E85" s="16" t="s">
        <v>59</v>
      </c>
      <c r="F85" s="24" t="s">
        <v>902</v>
      </c>
      <c r="G85" s="23" t="s">
        <v>852</v>
      </c>
      <c r="H85" s="11" t="s">
        <v>891</v>
      </c>
      <c r="I85" s="31">
        <v>342000</v>
      </c>
    </row>
    <row r="86" spans="1:9" ht="45">
      <c r="A86" s="8">
        <v>1</v>
      </c>
      <c r="B86" s="4" t="s">
        <v>661</v>
      </c>
      <c r="C86" s="12" t="s">
        <v>155</v>
      </c>
      <c r="D86" s="3" t="s">
        <v>154</v>
      </c>
      <c r="E86" s="3" t="s">
        <v>153</v>
      </c>
      <c r="F86" s="24" t="s">
        <v>902</v>
      </c>
      <c r="G86" s="3" t="s">
        <v>662</v>
      </c>
      <c r="H86" s="11" t="s">
        <v>863</v>
      </c>
      <c r="I86" s="22">
        <v>470855</v>
      </c>
    </row>
    <row r="87" spans="1:9" ht="30">
      <c r="A87" s="8">
        <v>2</v>
      </c>
      <c r="B87" s="1" t="s">
        <v>483</v>
      </c>
      <c r="C87" s="14" t="s">
        <v>81</v>
      </c>
      <c r="D87" s="2" t="s">
        <v>186</v>
      </c>
      <c r="E87" s="3" t="s">
        <v>80</v>
      </c>
      <c r="F87" s="24" t="s">
        <v>902</v>
      </c>
      <c r="G87" s="2" t="s">
        <v>28</v>
      </c>
      <c r="H87" s="11" t="s">
        <v>863</v>
      </c>
      <c r="I87" s="25">
        <v>11626721</v>
      </c>
    </row>
    <row r="88" spans="1:9" ht="30">
      <c r="A88" s="8">
        <v>3</v>
      </c>
      <c r="B88" s="4" t="s">
        <v>190</v>
      </c>
      <c r="C88" s="12" t="s">
        <v>86</v>
      </c>
      <c r="D88" s="3" t="s">
        <v>186</v>
      </c>
      <c r="E88" s="3" t="s">
        <v>80</v>
      </c>
      <c r="F88" s="24" t="s">
        <v>902</v>
      </c>
      <c r="G88" s="3" t="s">
        <v>28</v>
      </c>
      <c r="H88" s="11" t="s">
        <v>863</v>
      </c>
      <c r="I88" s="22">
        <v>48917177</v>
      </c>
    </row>
    <row r="89" spans="1:9" ht="30">
      <c r="A89" s="8">
        <v>4</v>
      </c>
      <c r="B89" s="4" t="s">
        <v>200</v>
      </c>
      <c r="C89" s="12" t="s">
        <v>157</v>
      </c>
      <c r="D89" s="3" t="s">
        <v>8</v>
      </c>
      <c r="E89" s="3" t="s">
        <v>91</v>
      </c>
      <c r="F89" s="24" t="s">
        <v>902</v>
      </c>
      <c r="G89" s="3" t="s">
        <v>5</v>
      </c>
      <c r="H89" s="11" t="s">
        <v>863</v>
      </c>
      <c r="I89" s="22">
        <f>4300000+2000000</f>
        <v>6300000</v>
      </c>
    </row>
    <row r="90" spans="1:9">
      <c r="A90" s="8">
        <v>5</v>
      </c>
      <c r="B90" s="4" t="s">
        <v>201</v>
      </c>
      <c r="C90" s="12" t="s">
        <v>159</v>
      </c>
      <c r="D90" s="3" t="s">
        <v>18</v>
      </c>
      <c r="E90" s="3" t="s">
        <v>152</v>
      </c>
      <c r="F90" s="24" t="s">
        <v>902</v>
      </c>
      <c r="G90" s="3" t="s">
        <v>19</v>
      </c>
      <c r="H90" s="11" t="s">
        <v>863</v>
      </c>
      <c r="I90" s="22">
        <f>323884+2039+445052</f>
        <v>770975</v>
      </c>
    </row>
    <row r="91" spans="1:9" ht="45">
      <c r="A91" s="8">
        <v>6</v>
      </c>
      <c r="B91" s="4" t="s">
        <v>202</v>
      </c>
      <c r="C91" s="12" t="s">
        <v>160</v>
      </c>
      <c r="D91" s="3" t="s">
        <v>154</v>
      </c>
      <c r="E91" s="3" t="s">
        <v>91</v>
      </c>
      <c r="F91" s="24" t="s">
        <v>902</v>
      </c>
      <c r="G91" s="3" t="s">
        <v>64</v>
      </c>
      <c r="H91" s="11" t="s">
        <v>863</v>
      </c>
      <c r="I91" s="22">
        <f>2224000+2520000</f>
        <v>4744000</v>
      </c>
    </row>
    <row r="92" spans="1:9" ht="45">
      <c r="A92" s="8">
        <v>7</v>
      </c>
      <c r="B92" s="4" t="s">
        <v>209</v>
      </c>
      <c r="C92" s="12" t="s">
        <v>165</v>
      </c>
      <c r="D92" s="3" t="s">
        <v>210</v>
      </c>
      <c r="E92" s="3" t="s">
        <v>166</v>
      </c>
      <c r="F92" s="24" t="s">
        <v>902</v>
      </c>
      <c r="G92" s="3" t="s">
        <v>5</v>
      </c>
      <c r="H92" s="11" t="s">
        <v>863</v>
      </c>
      <c r="I92" s="22">
        <f>786888.5+790745</f>
        <v>1577633.5</v>
      </c>
    </row>
    <row r="93" spans="1:9">
      <c r="A93" s="8">
        <v>8</v>
      </c>
      <c r="B93" s="4" t="s">
        <v>213</v>
      </c>
      <c r="C93" s="12" t="s">
        <v>172</v>
      </c>
      <c r="D93" s="3" t="s">
        <v>8</v>
      </c>
      <c r="E93" s="3" t="s">
        <v>174</v>
      </c>
      <c r="F93" s="24" t="s">
        <v>902</v>
      </c>
      <c r="G93" s="3" t="s">
        <v>5</v>
      </c>
      <c r="H93" s="11" t="s">
        <v>863</v>
      </c>
      <c r="I93" s="22">
        <f>1000000+1000000</f>
        <v>2000000</v>
      </c>
    </row>
    <row r="94" spans="1:9" ht="30">
      <c r="A94" s="8">
        <v>9</v>
      </c>
      <c r="B94" s="4" t="s">
        <v>214</v>
      </c>
      <c r="C94" s="12" t="s">
        <v>175</v>
      </c>
      <c r="D94" s="3" t="s">
        <v>215</v>
      </c>
      <c r="E94" s="3" t="s">
        <v>91</v>
      </c>
      <c r="F94" s="24" t="s">
        <v>902</v>
      </c>
      <c r="G94" s="3" t="s">
        <v>216</v>
      </c>
      <c r="H94" s="11" t="s">
        <v>863</v>
      </c>
      <c r="I94" s="22">
        <f>90277+812000</f>
        <v>902277</v>
      </c>
    </row>
    <row r="95" spans="1:9" ht="30">
      <c r="A95" s="8">
        <v>10</v>
      </c>
      <c r="B95" s="4" t="s">
        <v>217</v>
      </c>
      <c r="C95" s="12" t="s">
        <v>218</v>
      </c>
      <c r="D95" s="3" t="s">
        <v>219</v>
      </c>
      <c r="E95" s="3" t="s">
        <v>74</v>
      </c>
      <c r="F95" s="24" t="s">
        <v>902</v>
      </c>
      <c r="G95" s="23" t="s">
        <v>51</v>
      </c>
      <c r="H95" s="11" t="s">
        <v>863</v>
      </c>
      <c r="I95" s="22">
        <f>1000000+200000</f>
        <v>1200000</v>
      </c>
    </row>
    <row r="96" spans="1:9" ht="30">
      <c r="A96" s="8">
        <v>11</v>
      </c>
      <c r="B96" s="4" t="s">
        <v>225</v>
      </c>
      <c r="C96" s="12" t="s">
        <v>226</v>
      </c>
      <c r="D96" s="3" t="s">
        <v>228</v>
      </c>
      <c r="E96" s="3" t="s">
        <v>227</v>
      </c>
      <c r="F96" s="24" t="s">
        <v>902</v>
      </c>
      <c r="G96" s="3" t="s">
        <v>229</v>
      </c>
      <c r="H96" s="11" t="s">
        <v>863</v>
      </c>
      <c r="I96" s="22">
        <f>361080+60634+300000+250000</f>
        <v>971714</v>
      </c>
    </row>
    <row r="97" spans="1:9" ht="30">
      <c r="A97" s="8">
        <v>12</v>
      </c>
      <c r="B97" s="4" t="s">
        <v>230</v>
      </c>
      <c r="C97" s="12" t="s">
        <v>231</v>
      </c>
      <c r="D97" s="3" t="s">
        <v>232</v>
      </c>
      <c r="E97" s="21" t="s">
        <v>68</v>
      </c>
      <c r="F97" s="24" t="s">
        <v>902</v>
      </c>
      <c r="G97" s="3" t="s">
        <v>51</v>
      </c>
      <c r="H97" s="11" t="s">
        <v>863</v>
      </c>
      <c r="I97" s="22">
        <f>100000+200000</f>
        <v>300000</v>
      </c>
    </row>
    <row r="98" spans="1:9" ht="30">
      <c r="A98" s="8">
        <v>13</v>
      </c>
      <c r="B98" s="4" t="s">
        <v>245</v>
      </c>
      <c r="C98" s="12" t="s">
        <v>246</v>
      </c>
      <c r="D98" s="3" t="s">
        <v>247</v>
      </c>
      <c r="E98" s="21" t="s">
        <v>68</v>
      </c>
      <c r="F98" s="24" t="s">
        <v>902</v>
      </c>
      <c r="G98" s="3" t="s">
        <v>169</v>
      </c>
      <c r="H98" s="11" t="s">
        <v>863</v>
      </c>
      <c r="I98" s="22">
        <v>1000000</v>
      </c>
    </row>
    <row r="99" spans="1:9" ht="30">
      <c r="A99" s="8">
        <v>14</v>
      </c>
      <c r="B99" s="4" t="s">
        <v>257</v>
      </c>
      <c r="C99" s="12" t="s">
        <v>258</v>
      </c>
      <c r="D99" s="3" t="s">
        <v>21</v>
      </c>
      <c r="E99" s="3" t="s">
        <v>77</v>
      </c>
      <c r="F99" s="24" t="s">
        <v>902</v>
      </c>
      <c r="G99" s="3" t="s">
        <v>259</v>
      </c>
      <c r="H99" s="11" t="s">
        <v>863</v>
      </c>
      <c r="I99" s="22">
        <v>10000</v>
      </c>
    </row>
    <row r="100" spans="1:9" ht="45">
      <c r="A100" s="8">
        <v>15</v>
      </c>
      <c r="B100" s="4" t="s">
        <v>262</v>
      </c>
      <c r="C100" s="12" t="s">
        <v>263</v>
      </c>
      <c r="D100" s="3" t="s">
        <v>93</v>
      </c>
      <c r="E100" s="3" t="s">
        <v>238</v>
      </c>
      <c r="F100" s="24" t="s">
        <v>902</v>
      </c>
      <c r="G100" s="3" t="s">
        <v>64</v>
      </c>
      <c r="H100" s="11" t="s">
        <v>863</v>
      </c>
      <c r="I100" s="22">
        <f>153159+476064+400000</f>
        <v>1029223</v>
      </c>
    </row>
    <row r="101" spans="1:9" ht="30">
      <c r="A101" s="8">
        <v>16</v>
      </c>
      <c r="B101" s="4" t="s">
        <v>492</v>
      </c>
      <c r="C101" s="12" t="s">
        <v>493</v>
      </c>
      <c r="D101" s="3" t="s">
        <v>495</v>
      </c>
      <c r="E101" s="3" t="s">
        <v>494</v>
      </c>
      <c r="F101" s="24" t="s">
        <v>902</v>
      </c>
      <c r="G101" s="3" t="s">
        <v>19</v>
      </c>
      <c r="H101" s="11" t="s">
        <v>863</v>
      </c>
      <c r="I101" s="22">
        <f>20000+410176</f>
        <v>430176</v>
      </c>
    </row>
    <row r="102" spans="1:9" ht="30">
      <c r="A102" s="8">
        <v>17</v>
      </c>
      <c r="B102" s="4" t="s">
        <v>506</v>
      </c>
      <c r="C102" s="12" t="s">
        <v>507</v>
      </c>
      <c r="D102" s="3"/>
      <c r="E102" s="3" t="s">
        <v>508</v>
      </c>
      <c r="F102" s="24" t="s">
        <v>902</v>
      </c>
      <c r="G102" s="3"/>
      <c r="H102" s="11" t="s">
        <v>863</v>
      </c>
      <c r="I102" s="22">
        <f>500428</f>
        <v>500428</v>
      </c>
    </row>
    <row r="103" spans="1:9" ht="30">
      <c r="A103" s="8">
        <v>18</v>
      </c>
      <c r="B103" s="4" t="s">
        <v>509</v>
      </c>
      <c r="C103" s="12" t="s">
        <v>510</v>
      </c>
      <c r="D103" s="3" t="s">
        <v>267</v>
      </c>
      <c r="E103" s="3" t="s">
        <v>266</v>
      </c>
      <c r="F103" s="24" t="s">
        <v>902</v>
      </c>
      <c r="G103" s="3" t="s">
        <v>51</v>
      </c>
      <c r="H103" s="11" t="s">
        <v>863</v>
      </c>
      <c r="I103" s="22">
        <f>300000+500000</f>
        <v>800000</v>
      </c>
    </row>
    <row r="104" spans="1:9" ht="30">
      <c r="A104" s="8">
        <v>19</v>
      </c>
      <c r="B104" s="4" t="s">
        <v>511</v>
      </c>
      <c r="C104" s="12" t="s">
        <v>512</v>
      </c>
      <c r="D104" s="3" t="s">
        <v>514</v>
      </c>
      <c r="E104" s="3" t="s">
        <v>513</v>
      </c>
      <c r="F104" s="24" t="s">
        <v>902</v>
      </c>
      <c r="G104" s="3" t="s">
        <v>337</v>
      </c>
      <c r="H104" s="11" t="s">
        <v>863</v>
      </c>
      <c r="I104" s="22">
        <f>1398467+700000</f>
        <v>2098467</v>
      </c>
    </row>
    <row r="105" spans="1:9" ht="30">
      <c r="A105" s="8">
        <v>20</v>
      </c>
      <c r="B105" s="4" t="s">
        <v>518</v>
      </c>
      <c r="C105" s="12" t="s">
        <v>519</v>
      </c>
      <c r="D105" s="3" t="s">
        <v>156</v>
      </c>
      <c r="E105" s="3" t="s">
        <v>80</v>
      </c>
      <c r="F105" s="24" t="s">
        <v>902</v>
      </c>
      <c r="G105" s="3" t="s">
        <v>28</v>
      </c>
      <c r="H105" s="11" t="s">
        <v>863</v>
      </c>
      <c r="I105" s="22">
        <f>842700</f>
        <v>842700</v>
      </c>
    </row>
    <row r="106" spans="1:9" ht="30">
      <c r="A106" s="8">
        <v>21</v>
      </c>
      <c r="B106" s="4" t="s">
        <v>541</v>
      </c>
      <c r="C106" s="12" t="s">
        <v>542</v>
      </c>
      <c r="D106" s="3" t="s">
        <v>544</v>
      </c>
      <c r="E106" s="3" t="s">
        <v>543</v>
      </c>
      <c r="F106" s="24" t="s">
        <v>902</v>
      </c>
      <c r="G106" s="3" t="s">
        <v>146</v>
      </c>
      <c r="H106" s="11" t="s">
        <v>863</v>
      </c>
      <c r="I106" s="22">
        <f>500000</f>
        <v>500000</v>
      </c>
    </row>
    <row r="107" spans="1:9" ht="75">
      <c r="A107" s="8">
        <v>22</v>
      </c>
      <c r="B107" s="4" t="s">
        <v>898</v>
      </c>
      <c r="C107" s="12" t="s">
        <v>545</v>
      </c>
      <c r="D107" s="3" t="s">
        <v>547</v>
      </c>
      <c r="E107" s="3" t="s">
        <v>546</v>
      </c>
      <c r="F107" s="24" t="s">
        <v>902</v>
      </c>
      <c r="G107" s="3" t="s">
        <v>548</v>
      </c>
      <c r="H107" s="11" t="s">
        <v>863</v>
      </c>
      <c r="I107" s="22">
        <v>8384</v>
      </c>
    </row>
    <row r="108" spans="1:9">
      <c r="A108" s="8">
        <v>23</v>
      </c>
      <c r="B108" s="4" t="s">
        <v>663</v>
      </c>
      <c r="C108" s="12" t="s">
        <v>664</v>
      </c>
      <c r="D108" s="3" t="s">
        <v>665</v>
      </c>
      <c r="E108" s="3" t="s">
        <v>68</v>
      </c>
      <c r="F108" s="24" t="s">
        <v>902</v>
      </c>
      <c r="G108" s="3" t="s">
        <v>25</v>
      </c>
      <c r="H108" s="11" t="s">
        <v>863</v>
      </c>
      <c r="I108" s="22">
        <f>20000</f>
        <v>20000</v>
      </c>
    </row>
    <row r="109" spans="1:9">
      <c r="A109" s="8">
        <v>24</v>
      </c>
      <c r="B109" s="4" t="s">
        <v>666</v>
      </c>
      <c r="C109" s="12" t="s">
        <v>667</v>
      </c>
      <c r="D109" s="3" t="s">
        <v>654</v>
      </c>
      <c r="E109" s="3" t="s">
        <v>67</v>
      </c>
      <c r="F109" s="24" t="s">
        <v>902</v>
      </c>
      <c r="G109" s="3" t="s">
        <v>668</v>
      </c>
      <c r="H109" s="11" t="s">
        <v>863</v>
      </c>
      <c r="I109" s="22">
        <f>287000+348000</f>
        <v>635000</v>
      </c>
    </row>
    <row r="110" spans="1:9" ht="30">
      <c r="A110" s="8">
        <v>25</v>
      </c>
      <c r="B110" s="4" t="s">
        <v>669</v>
      </c>
      <c r="C110" s="12" t="s">
        <v>670</v>
      </c>
      <c r="D110" s="3" t="s">
        <v>672</v>
      </c>
      <c r="E110" s="3" t="s">
        <v>671</v>
      </c>
      <c r="F110" s="24" t="s">
        <v>902</v>
      </c>
      <c r="G110" s="3" t="s">
        <v>169</v>
      </c>
      <c r="H110" s="11" t="s">
        <v>863</v>
      </c>
      <c r="I110" s="22">
        <f>2000000+517356</f>
        <v>2517356</v>
      </c>
    </row>
    <row r="111" spans="1:9" ht="45">
      <c r="A111" s="8">
        <v>27</v>
      </c>
      <c r="B111" s="4" t="s">
        <v>676</v>
      </c>
      <c r="C111" s="12" t="s">
        <v>677</v>
      </c>
      <c r="D111" s="3" t="s">
        <v>517</v>
      </c>
      <c r="E111" s="3" t="s">
        <v>671</v>
      </c>
      <c r="F111" s="24" t="s">
        <v>902</v>
      </c>
      <c r="G111" s="3" t="s">
        <v>64</v>
      </c>
      <c r="H111" s="11" t="s">
        <v>863</v>
      </c>
      <c r="I111" s="22">
        <f>75000+561600</f>
        <v>636600</v>
      </c>
    </row>
    <row r="112" spans="1:9" ht="30">
      <c r="A112" s="8">
        <v>26</v>
      </c>
      <c r="B112" s="4" t="s">
        <v>673</v>
      </c>
      <c r="C112" s="12" t="s">
        <v>674</v>
      </c>
      <c r="D112" s="3" t="s">
        <v>675</v>
      </c>
      <c r="E112" s="3" t="s">
        <v>99</v>
      </c>
      <c r="F112" s="24" t="s">
        <v>902</v>
      </c>
      <c r="G112" s="3" t="s">
        <v>38</v>
      </c>
      <c r="H112" s="11" t="s">
        <v>863</v>
      </c>
      <c r="I112" s="22">
        <f>1239700</f>
        <v>1239700</v>
      </c>
    </row>
    <row r="113" spans="1:9" ht="30">
      <c r="A113" s="8">
        <v>28</v>
      </c>
      <c r="B113" s="4" t="s">
        <v>678</v>
      </c>
      <c r="C113" s="12" t="s">
        <v>679</v>
      </c>
      <c r="D113" s="3" t="s">
        <v>680</v>
      </c>
      <c r="E113" s="3" t="s">
        <v>71</v>
      </c>
      <c r="F113" s="24" t="s">
        <v>902</v>
      </c>
      <c r="G113" s="3" t="s">
        <v>6</v>
      </c>
      <c r="H113" s="11" t="s">
        <v>863</v>
      </c>
      <c r="I113" s="22">
        <v>115071</v>
      </c>
    </row>
    <row r="114" spans="1:9">
      <c r="A114" s="8">
        <v>29</v>
      </c>
      <c r="B114" s="4" t="s">
        <v>681</v>
      </c>
      <c r="C114" s="12" t="s">
        <v>682</v>
      </c>
      <c r="D114" s="3" t="s">
        <v>635</v>
      </c>
      <c r="E114" s="3" t="s">
        <v>74</v>
      </c>
      <c r="F114" s="24" t="s">
        <v>902</v>
      </c>
      <c r="G114" s="3" t="s">
        <v>403</v>
      </c>
      <c r="H114" s="11" t="s">
        <v>863</v>
      </c>
      <c r="I114" s="22">
        <v>6000000</v>
      </c>
    </row>
    <row r="115" spans="1:9">
      <c r="A115" s="8">
        <v>30</v>
      </c>
      <c r="B115" s="4" t="s">
        <v>683</v>
      </c>
      <c r="C115" s="12" t="s">
        <v>684</v>
      </c>
      <c r="D115" s="3" t="s">
        <v>685</v>
      </c>
      <c r="E115" s="3" t="s">
        <v>238</v>
      </c>
      <c r="F115" s="24" t="s">
        <v>902</v>
      </c>
      <c r="G115" s="3" t="s">
        <v>3</v>
      </c>
      <c r="H115" s="11" t="s">
        <v>863</v>
      </c>
      <c r="I115" s="22">
        <f>361500+720000</f>
        <v>1081500</v>
      </c>
    </row>
    <row r="116" spans="1:9" ht="45">
      <c r="A116" s="8">
        <v>31</v>
      </c>
      <c r="B116" s="4" t="s">
        <v>686</v>
      </c>
      <c r="C116" s="12" t="s">
        <v>687</v>
      </c>
      <c r="D116" s="3" t="s">
        <v>688</v>
      </c>
      <c r="E116" s="3" t="s">
        <v>238</v>
      </c>
      <c r="F116" s="24" t="s">
        <v>902</v>
      </c>
      <c r="G116" s="3" t="s">
        <v>64</v>
      </c>
      <c r="H116" s="11" t="s">
        <v>863</v>
      </c>
      <c r="I116" s="22">
        <f>1169700+840000</f>
        <v>2009700</v>
      </c>
    </row>
    <row r="117" spans="1:9" ht="30">
      <c r="A117" s="8">
        <v>32</v>
      </c>
      <c r="B117" s="4" t="s">
        <v>689</v>
      </c>
      <c r="C117" s="12" t="s">
        <v>690</v>
      </c>
      <c r="D117" s="3" t="s">
        <v>267</v>
      </c>
      <c r="E117" s="3" t="s">
        <v>74</v>
      </c>
      <c r="F117" s="24" t="s">
        <v>902</v>
      </c>
      <c r="G117" s="3" t="s">
        <v>51</v>
      </c>
      <c r="H117" s="11" t="s">
        <v>863</v>
      </c>
      <c r="I117" s="22">
        <f>1056625+774240</f>
        <v>1830865</v>
      </c>
    </row>
    <row r="118" spans="1:9">
      <c r="A118" s="8">
        <v>33</v>
      </c>
      <c r="B118" s="4" t="s">
        <v>691</v>
      </c>
      <c r="C118" s="12" t="s">
        <v>73</v>
      </c>
      <c r="D118" s="3" t="s">
        <v>75</v>
      </c>
      <c r="E118" s="3" t="s">
        <v>74</v>
      </c>
      <c r="F118" s="24" t="s">
        <v>902</v>
      </c>
      <c r="G118" s="3" t="s">
        <v>13</v>
      </c>
      <c r="H118" s="11" t="s">
        <v>863</v>
      </c>
      <c r="I118" s="22">
        <f>20000+403200</f>
        <v>423200</v>
      </c>
    </row>
    <row r="119" spans="1:9" ht="30">
      <c r="A119" s="8">
        <v>59</v>
      </c>
      <c r="B119" s="4" t="s">
        <v>705</v>
      </c>
      <c r="C119" s="12" t="s">
        <v>9</v>
      </c>
      <c r="D119" s="3" t="s">
        <v>31</v>
      </c>
      <c r="E119" s="3" t="s">
        <v>0</v>
      </c>
      <c r="F119" s="24" t="s">
        <v>902</v>
      </c>
      <c r="G119" s="3" t="s">
        <v>386</v>
      </c>
      <c r="H119" s="11" t="s">
        <v>863</v>
      </c>
      <c r="I119" s="22">
        <f>42000</f>
        <v>42000</v>
      </c>
    </row>
    <row r="120" spans="1:9" ht="30">
      <c r="A120" s="8">
        <v>60</v>
      </c>
      <c r="B120" s="4" t="s">
        <v>416</v>
      </c>
      <c r="C120" s="12" t="s">
        <v>40</v>
      </c>
      <c r="D120" s="3" t="s">
        <v>417</v>
      </c>
      <c r="E120" s="3" t="s">
        <v>0</v>
      </c>
      <c r="F120" s="24" t="s">
        <v>902</v>
      </c>
      <c r="G120" s="3" t="s">
        <v>418</v>
      </c>
      <c r="H120" s="11" t="s">
        <v>863</v>
      </c>
      <c r="I120" s="22">
        <f>226958+426201</f>
        <v>653159</v>
      </c>
    </row>
    <row r="121" spans="1:9" ht="30">
      <c r="A121" s="8">
        <v>61</v>
      </c>
      <c r="B121" s="4" t="s">
        <v>593</v>
      </c>
      <c r="C121" s="12" t="s">
        <v>108</v>
      </c>
      <c r="D121" s="3" t="s">
        <v>446</v>
      </c>
      <c r="E121" s="3" t="s">
        <v>0</v>
      </c>
      <c r="F121" s="24" t="s">
        <v>902</v>
      </c>
      <c r="G121" s="3" t="s">
        <v>109</v>
      </c>
      <c r="H121" s="11" t="s">
        <v>863</v>
      </c>
      <c r="I121" s="22">
        <f>3333+132045</f>
        <v>135378</v>
      </c>
    </row>
    <row r="122" spans="1:9" ht="30">
      <c r="A122" s="8">
        <v>62</v>
      </c>
      <c r="B122" s="4" t="s">
        <v>914</v>
      </c>
      <c r="C122" s="12" t="s">
        <v>112</v>
      </c>
      <c r="D122" s="3" t="s">
        <v>449</v>
      </c>
      <c r="E122" s="3" t="s">
        <v>0</v>
      </c>
      <c r="F122" s="24" t="s">
        <v>902</v>
      </c>
      <c r="G122" s="3" t="s">
        <v>13</v>
      </c>
      <c r="H122" s="11" t="s">
        <v>863</v>
      </c>
      <c r="I122" s="22">
        <f>20000+424200</f>
        <v>444200</v>
      </c>
    </row>
    <row r="123" spans="1:9" ht="30">
      <c r="A123" s="8">
        <v>63</v>
      </c>
      <c r="B123" s="4" t="s">
        <v>118</v>
      </c>
      <c r="C123" s="12" t="s">
        <v>117</v>
      </c>
      <c r="D123" s="3" t="s">
        <v>450</v>
      </c>
      <c r="E123" s="3" t="s">
        <v>0</v>
      </c>
      <c r="F123" s="24" t="s">
        <v>902</v>
      </c>
      <c r="G123" s="3" t="s">
        <v>51</v>
      </c>
      <c r="H123" s="11" t="s">
        <v>863</v>
      </c>
      <c r="I123" s="22">
        <v>126800</v>
      </c>
    </row>
    <row r="124" spans="1:9" ht="30">
      <c r="A124" s="8">
        <v>64</v>
      </c>
      <c r="B124" s="4" t="s">
        <v>120</v>
      </c>
      <c r="C124" s="12" t="s">
        <v>119</v>
      </c>
      <c r="D124" s="3" t="s">
        <v>451</v>
      </c>
      <c r="E124" s="3" t="s">
        <v>0</v>
      </c>
      <c r="F124" s="24" t="s">
        <v>902</v>
      </c>
      <c r="G124" s="3" t="s">
        <v>28</v>
      </c>
      <c r="H124" s="11" t="s">
        <v>863</v>
      </c>
      <c r="I124" s="22">
        <f>11017+285676</f>
        <v>296693</v>
      </c>
    </row>
    <row r="125" spans="1:9" ht="30">
      <c r="A125" s="8">
        <v>65</v>
      </c>
      <c r="B125" s="4" t="s">
        <v>124</v>
      </c>
      <c r="C125" s="12" t="s">
        <v>123</v>
      </c>
      <c r="D125" s="3" t="s">
        <v>452</v>
      </c>
      <c r="E125" s="3" t="s">
        <v>0</v>
      </c>
      <c r="F125" s="24" t="s">
        <v>902</v>
      </c>
      <c r="G125" s="3" t="s">
        <v>403</v>
      </c>
      <c r="H125" s="11" t="s">
        <v>863</v>
      </c>
      <c r="I125" s="22">
        <f>8333+252883</f>
        <v>261216</v>
      </c>
    </row>
    <row r="126" spans="1:9" ht="30">
      <c r="A126" s="8">
        <v>66</v>
      </c>
      <c r="B126" s="4" t="s">
        <v>127</v>
      </c>
      <c r="C126" s="12" t="s">
        <v>126</v>
      </c>
      <c r="D126" s="3" t="s">
        <v>453</v>
      </c>
      <c r="E126" s="3" t="s">
        <v>0</v>
      </c>
      <c r="F126" s="24" t="s">
        <v>902</v>
      </c>
      <c r="G126" s="3" t="s">
        <v>13</v>
      </c>
      <c r="H126" s="11" t="s">
        <v>863</v>
      </c>
      <c r="I126" s="22">
        <f>6666+172800+69747</f>
        <v>249213</v>
      </c>
    </row>
    <row r="127" spans="1:9" ht="30">
      <c r="A127" s="8">
        <v>67</v>
      </c>
      <c r="B127" s="4" t="s">
        <v>129</v>
      </c>
      <c r="C127" s="12" t="s">
        <v>128</v>
      </c>
      <c r="D127" s="3" t="s">
        <v>8</v>
      </c>
      <c r="E127" s="3" t="s">
        <v>0</v>
      </c>
      <c r="F127" s="24" t="s">
        <v>902</v>
      </c>
      <c r="G127" s="3" t="s">
        <v>5</v>
      </c>
      <c r="H127" s="11" t="s">
        <v>863</v>
      </c>
      <c r="I127" s="22">
        <f>896574+200000</f>
        <v>1096574</v>
      </c>
    </row>
    <row r="128" spans="1:9" ht="45">
      <c r="A128" s="8">
        <v>68</v>
      </c>
      <c r="B128" s="4" t="s">
        <v>477</v>
      </c>
      <c r="C128" s="12" t="s">
        <v>130</v>
      </c>
      <c r="D128" s="3" t="s">
        <v>478</v>
      </c>
      <c r="E128" s="3" t="s">
        <v>0</v>
      </c>
      <c r="F128" s="24" t="s">
        <v>902</v>
      </c>
      <c r="G128" s="3" t="s">
        <v>131</v>
      </c>
      <c r="H128" s="11" t="s">
        <v>863</v>
      </c>
      <c r="I128" s="22">
        <f>414710</f>
        <v>414710</v>
      </c>
    </row>
    <row r="129" spans="1:9" ht="45">
      <c r="A129" s="8">
        <v>69</v>
      </c>
      <c r="B129" s="4" t="s">
        <v>454</v>
      </c>
      <c r="C129" s="12" t="s">
        <v>132</v>
      </c>
      <c r="D129" s="3" t="s">
        <v>455</v>
      </c>
      <c r="E129" s="3" t="s">
        <v>0</v>
      </c>
      <c r="F129" s="24" t="s">
        <v>902</v>
      </c>
      <c r="G129" s="3" t="s">
        <v>413</v>
      </c>
      <c r="H129" s="11" t="s">
        <v>863</v>
      </c>
      <c r="I129" s="22">
        <f>19712</f>
        <v>19712</v>
      </c>
    </row>
    <row r="130" spans="1:9" ht="45">
      <c r="A130" s="8">
        <v>70</v>
      </c>
      <c r="B130" s="4" t="s">
        <v>760</v>
      </c>
      <c r="C130" s="12" t="s">
        <v>133</v>
      </c>
      <c r="D130" s="3" t="s">
        <v>456</v>
      </c>
      <c r="E130" s="3" t="s">
        <v>0</v>
      </c>
      <c r="F130" s="24" t="s">
        <v>902</v>
      </c>
      <c r="G130" s="3" t="s">
        <v>7</v>
      </c>
      <c r="H130" s="11" t="s">
        <v>863</v>
      </c>
      <c r="I130" s="22">
        <f>18330+647730</f>
        <v>666060</v>
      </c>
    </row>
    <row r="131" spans="1:9" ht="30">
      <c r="A131" s="8">
        <v>71</v>
      </c>
      <c r="B131" s="4" t="s">
        <v>457</v>
      </c>
      <c r="C131" s="12" t="s">
        <v>458</v>
      </c>
      <c r="D131" s="3" t="s">
        <v>459</v>
      </c>
      <c r="E131" s="3" t="s">
        <v>0</v>
      </c>
      <c r="F131" s="24" t="s">
        <v>902</v>
      </c>
      <c r="G131" s="3" t="s">
        <v>34</v>
      </c>
      <c r="H131" s="11" t="s">
        <v>863</v>
      </c>
      <c r="I131" s="22">
        <f>1287791</f>
        <v>1287791</v>
      </c>
    </row>
    <row r="132" spans="1:9" ht="30">
      <c r="A132" s="8">
        <v>72</v>
      </c>
      <c r="B132" s="4" t="s">
        <v>460</v>
      </c>
      <c r="C132" s="12" t="s">
        <v>461</v>
      </c>
      <c r="D132" s="3" t="s">
        <v>54</v>
      </c>
      <c r="E132" s="3" t="s">
        <v>0</v>
      </c>
      <c r="F132" s="24" t="s">
        <v>902</v>
      </c>
      <c r="G132" s="3" t="s">
        <v>17</v>
      </c>
      <c r="H132" s="11" t="s">
        <v>863</v>
      </c>
      <c r="I132" s="22">
        <f>1439511</f>
        <v>1439511</v>
      </c>
    </row>
    <row r="133" spans="1:9" ht="30">
      <c r="A133" s="8">
        <v>73</v>
      </c>
      <c r="B133" s="4" t="s">
        <v>462</v>
      </c>
      <c r="C133" s="12" t="s">
        <v>463</v>
      </c>
      <c r="D133" s="3" t="s">
        <v>154</v>
      </c>
      <c r="E133" s="3" t="s">
        <v>0</v>
      </c>
      <c r="F133" s="24" t="s">
        <v>902</v>
      </c>
      <c r="G133" s="3" t="s">
        <v>464</v>
      </c>
      <c r="H133" s="11" t="s">
        <v>863</v>
      </c>
      <c r="I133" s="22">
        <f>1200698+400000</f>
        <v>1600698</v>
      </c>
    </row>
    <row r="134" spans="1:9" ht="30">
      <c r="A134" s="8">
        <v>74</v>
      </c>
      <c r="B134" s="4" t="s">
        <v>470</v>
      </c>
      <c r="C134" s="12" t="s">
        <v>471</v>
      </c>
      <c r="D134" s="3" t="s">
        <v>472</v>
      </c>
      <c r="E134" s="3" t="s">
        <v>0</v>
      </c>
      <c r="F134" s="24" t="s">
        <v>902</v>
      </c>
      <c r="G134" s="3" t="s">
        <v>199</v>
      </c>
      <c r="H134" s="11" t="s">
        <v>863</v>
      </c>
      <c r="I134" s="22">
        <f>55449+621851</f>
        <v>677300</v>
      </c>
    </row>
    <row r="135" spans="1:9" ht="30">
      <c r="A135" s="8">
        <v>75</v>
      </c>
      <c r="B135" s="4" t="s">
        <v>473</v>
      </c>
      <c r="C135" s="12" t="s">
        <v>474</v>
      </c>
      <c r="D135" s="3" t="s">
        <v>281</v>
      </c>
      <c r="E135" s="3" t="s">
        <v>0</v>
      </c>
      <c r="F135" s="24" t="s">
        <v>902</v>
      </c>
      <c r="G135" s="3" t="s">
        <v>418</v>
      </c>
      <c r="H135" s="11" t="s">
        <v>863</v>
      </c>
      <c r="I135" s="22">
        <f>160186+880200</f>
        <v>1040386</v>
      </c>
    </row>
    <row r="136" spans="1:9" ht="30">
      <c r="A136" s="8">
        <v>76</v>
      </c>
      <c r="B136" s="4" t="s">
        <v>479</v>
      </c>
      <c r="C136" s="12" t="s">
        <v>480</v>
      </c>
      <c r="D136" s="3" t="s">
        <v>481</v>
      </c>
      <c r="E136" s="3" t="s">
        <v>0</v>
      </c>
      <c r="F136" s="24" t="s">
        <v>902</v>
      </c>
      <c r="G136" s="3" t="s">
        <v>28</v>
      </c>
      <c r="H136" s="11" t="s">
        <v>863</v>
      </c>
      <c r="I136" s="22">
        <f>425405+444000</f>
        <v>869405</v>
      </c>
    </row>
    <row r="137" spans="1:9" ht="30">
      <c r="A137" s="8">
        <v>77</v>
      </c>
      <c r="B137" s="4" t="s">
        <v>596</v>
      </c>
      <c r="C137" s="12" t="s">
        <v>597</v>
      </c>
      <c r="D137" s="3" t="s">
        <v>598</v>
      </c>
      <c r="E137" s="3" t="s">
        <v>0</v>
      </c>
      <c r="F137" s="24" t="s">
        <v>902</v>
      </c>
      <c r="G137" s="3" t="s">
        <v>146</v>
      </c>
      <c r="H137" s="11" t="s">
        <v>863</v>
      </c>
      <c r="I137" s="22">
        <f>1046115+13340+913303+1011540+543017</f>
        <v>3527315</v>
      </c>
    </row>
    <row r="138" spans="1:9" ht="30">
      <c r="A138" s="8">
        <v>78</v>
      </c>
      <c r="B138" s="4" t="s">
        <v>599</v>
      </c>
      <c r="C138" s="12" t="s">
        <v>600</v>
      </c>
      <c r="D138" s="3" t="s">
        <v>530</v>
      </c>
      <c r="E138" s="3" t="s">
        <v>0</v>
      </c>
      <c r="F138" s="24" t="s">
        <v>902</v>
      </c>
      <c r="G138" s="3" t="s">
        <v>25</v>
      </c>
      <c r="H138" s="11" t="s">
        <v>863</v>
      </c>
      <c r="I138" s="22">
        <f>20000+275867</f>
        <v>295867</v>
      </c>
    </row>
    <row r="139" spans="1:9" ht="30">
      <c r="A139" s="8">
        <v>79</v>
      </c>
      <c r="B139" s="4" t="s">
        <v>601</v>
      </c>
      <c r="C139" s="12" t="s">
        <v>602</v>
      </c>
      <c r="D139" s="3" t="s">
        <v>49</v>
      </c>
      <c r="E139" s="3" t="s">
        <v>0</v>
      </c>
      <c r="F139" s="24" t="s">
        <v>902</v>
      </c>
      <c r="G139" s="3" t="s">
        <v>6</v>
      </c>
      <c r="H139" s="11" t="s">
        <v>863</v>
      </c>
      <c r="I139" s="22">
        <f>23330+266000+131060+100800</f>
        <v>521190</v>
      </c>
    </row>
    <row r="140" spans="1:9" ht="30">
      <c r="A140" s="8">
        <v>80</v>
      </c>
      <c r="B140" s="4" t="s">
        <v>604</v>
      </c>
      <c r="C140" s="12" t="s">
        <v>605</v>
      </c>
      <c r="D140" s="3" t="s">
        <v>606</v>
      </c>
      <c r="E140" s="3" t="s">
        <v>0</v>
      </c>
      <c r="F140" s="24" t="s">
        <v>902</v>
      </c>
      <c r="G140" s="3" t="s">
        <v>15</v>
      </c>
      <c r="H140" s="11" t="s">
        <v>863</v>
      </c>
      <c r="I140" s="22">
        <f>20000+142800+365400</f>
        <v>528200</v>
      </c>
    </row>
    <row r="141" spans="1:9" ht="30">
      <c r="A141" s="8">
        <v>81</v>
      </c>
      <c r="B141" s="4" t="s">
        <v>607</v>
      </c>
      <c r="C141" s="12" t="s">
        <v>608</v>
      </c>
      <c r="D141" s="3" t="s">
        <v>609</v>
      </c>
      <c r="E141" s="3" t="s">
        <v>0</v>
      </c>
      <c r="F141" s="24" t="s">
        <v>902</v>
      </c>
      <c r="G141" s="3" t="s">
        <v>5</v>
      </c>
      <c r="H141" s="11" t="s">
        <v>863</v>
      </c>
      <c r="I141" s="22">
        <f>178895+188895+254925+300660</f>
        <v>923375</v>
      </c>
    </row>
    <row r="142" spans="1:9" ht="30">
      <c r="A142" s="8">
        <v>82</v>
      </c>
      <c r="B142" s="4" t="s">
        <v>610</v>
      </c>
      <c r="C142" s="12" t="s">
        <v>611</v>
      </c>
      <c r="D142" s="3" t="s">
        <v>612</v>
      </c>
      <c r="E142" s="3" t="s">
        <v>0</v>
      </c>
      <c r="F142" s="24" t="s">
        <v>902</v>
      </c>
      <c r="G142" s="3" t="s">
        <v>28</v>
      </c>
      <c r="H142" s="11" t="s">
        <v>863</v>
      </c>
      <c r="I142" s="22">
        <f>1915245+500000</f>
        <v>2415245</v>
      </c>
    </row>
    <row r="143" spans="1:9" ht="30">
      <c r="A143" s="8">
        <v>83</v>
      </c>
      <c r="B143" s="4" t="s">
        <v>613</v>
      </c>
      <c r="C143" s="12" t="s">
        <v>614</v>
      </c>
      <c r="D143" s="3" t="s">
        <v>615</v>
      </c>
      <c r="E143" s="3" t="s">
        <v>0</v>
      </c>
      <c r="F143" s="24" t="s">
        <v>902</v>
      </c>
      <c r="G143" s="3" t="s">
        <v>3</v>
      </c>
      <c r="H143" s="11" t="s">
        <v>863</v>
      </c>
      <c r="I143" s="22">
        <f>20000+654240</f>
        <v>674240</v>
      </c>
    </row>
    <row r="144" spans="1:9" ht="30">
      <c r="A144" s="8">
        <v>84</v>
      </c>
      <c r="B144" s="4" t="s">
        <v>616</v>
      </c>
      <c r="C144" s="12" t="s">
        <v>617</v>
      </c>
      <c r="D144" s="3" t="s">
        <v>14</v>
      </c>
      <c r="E144" s="3" t="s">
        <v>0</v>
      </c>
      <c r="F144" s="24" t="s">
        <v>902</v>
      </c>
      <c r="G144" s="3" t="s">
        <v>15</v>
      </c>
      <c r="H144" s="11" t="s">
        <v>863</v>
      </c>
      <c r="I144" s="22">
        <f>30000+259200+726637</f>
        <v>1015837</v>
      </c>
    </row>
    <row r="145" spans="1:9" ht="45">
      <c r="A145" s="8">
        <v>85</v>
      </c>
      <c r="B145" s="4" t="s">
        <v>618</v>
      </c>
      <c r="C145" s="12" t="s">
        <v>619</v>
      </c>
      <c r="D145" s="3" t="s">
        <v>106</v>
      </c>
      <c r="E145" s="3" t="s">
        <v>0</v>
      </c>
      <c r="F145" s="24" t="s">
        <v>902</v>
      </c>
      <c r="G145" s="3" t="s">
        <v>107</v>
      </c>
      <c r="H145" s="11" t="s">
        <v>863</v>
      </c>
      <c r="I145" s="22">
        <f>10000+243600</f>
        <v>253600</v>
      </c>
    </row>
    <row r="146" spans="1:9" ht="30">
      <c r="A146" s="8">
        <v>86</v>
      </c>
      <c r="B146" s="4" t="s">
        <v>620</v>
      </c>
      <c r="C146" s="12" t="s">
        <v>621</v>
      </c>
      <c r="D146" s="3" t="s">
        <v>622</v>
      </c>
      <c r="E146" s="3" t="s">
        <v>0</v>
      </c>
      <c r="F146" s="24" t="s">
        <v>902</v>
      </c>
      <c r="G146" s="3" t="s">
        <v>25</v>
      </c>
      <c r="H146" s="11" t="s">
        <v>863</v>
      </c>
      <c r="I146" s="22">
        <f>20000+736036</f>
        <v>756036</v>
      </c>
    </row>
    <row r="147" spans="1:9" ht="30">
      <c r="A147" s="8">
        <v>87</v>
      </c>
      <c r="B147" s="4" t="s">
        <v>623</v>
      </c>
      <c r="C147" s="12" t="s">
        <v>624</v>
      </c>
      <c r="D147" s="3" t="s">
        <v>622</v>
      </c>
      <c r="E147" s="3" t="s">
        <v>0</v>
      </c>
      <c r="F147" s="24" t="s">
        <v>902</v>
      </c>
      <c r="G147" s="3" t="s">
        <v>25</v>
      </c>
      <c r="H147" s="11" t="s">
        <v>863</v>
      </c>
      <c r="I147" s="22">
        <f>10000+243600</f>
        <v>253600</v>
      </c>
    </row>
    <row r="148" spans="1:9" ht="30">
      <c r="A148" s="8">
        <v>88</v>
      </c>
      <c r="B148" s="4" t="s">
        <v>625</v>
      </c>
      <c r="C148" s="12" t="s">
        <v>626</v>
      </c>
      <c r="D148" s="3" t="s">
        <v>627</v>
      </c>
      <c r="E148" s="3" t="s">
        <v>0</v>
      </c>
      <c r="F148" s="24" t="s">
        <v>902</v>
      </c>
      <c r="G148" s="3" t="s">
        <v>146</v>
      </c>
      <c r="H148" s="11" t="s">
        <v>863</v>
      </c>
      <c r="I148" s="22">
        <f>30000+969859</f>
        <v>999859</v>
      </c>
    </row>
    <row r="149" spans="1:9" ht="30">
      <c r="A149" s="8">
        <v>98</v>
      </c>
      <c r="B149" s="4" t="s">
        <v>706</v>
      </c>
      <c r="C149" s="12" t="s">
        <v>707</v>
      </c>
      <c r="D149" s="3" t="s">
        <v>708</v>
      </c>
      <c r="E149" s="3" t="s">
        <v>0</v>
      </c>
      <c r="F149" s="24" t="s">
        <v>902</v>
      </c>
      <c r="G149" s="3" t="s">
        <v>13</v>
      </c>
      <c r="H149" s="11" t="s">
        <v>863</v>
      </c>
      <c r="I149" s="22">
        <f>60000</f>
        <v>60000</v>
      </c>
    </row>
    <row r="150" spans="1:9" ht="30">
      <c r="A150" s="8">
        <v>89</v>
      </c>
      <c r="B150" s="4" t="s">
        <v>628</v>
      </c>
      <c r="C150" s="12" t="s">
        <v>629</v>
      </c>
      <c r="D150" s="3" t="s">
        <v>134</v>
      </c>
      <c r="E150" s="3" t="s">
        <v>0</v>
      </c>
      <c r="F150" s="24" t="s">
        <v>902</v>
      </c>
      <c r="G150" s="3" t="s">
        <v>38</v>
      </c>
      <c r="H150" s="11" t="s">
        <v>863</v>
      </c>
      <c r="I150" s="22">
        <f>10000+271600</f>
        <v>281600</v>
      </c>
    </row>
    <row r="151" spans="1:9" ht="30">
      <c r="A151" s="8">
        <v>90</v>
      </c>
      <c r="B151" s="4" t="s">
        <v>630</v>
      </c>
      <c r="C151" s="12" t="s">
        <v>631</v>
      </c>
      <c r="D151" s="3" t="s">
        <v>632</v>
      </c>
      <c r="E151" s="3" t="s">
        <v>0</v>
      </c>
      <c r="F151" s="24" t="s">
        <v>902</v>
      </c>
      <c r="G151" s="3" t="s">
        <v>25</v>
      </c>
      <c r="H151" s="11" t="s">
        <v>863</v>
      </c>
      <c r="I151" s="22">
        <f>10000+285600</f>
        <v>295600</v>
      </c>
    </row>
    <row r="152" spans="1:9" ht="30">
      <c r="A152" s="8">
        <v>91</v>
      </c>
      <c r="B152" s="1" t="s">
        <v>633</v>
      </c>
      <c r="C152" s="14" t="s">
        <v>634</v>
      </c>
      <c r="D152" s="3" t="s">
        <v>635</v>
      </c>
      <c r="E152" s="3" t="s">
        <v>0</v>
      </c>
      <c r="F152" s="24" t="s">
        <v>902</v>
      </c>
      <c r="G152" s="3" t="s">
        <v>25</v>
      </c>
      <c r="H152" s="11" t="s">
        <v>863</v>
      </c>
      <c r="I152" s="25">
        <f>10000+285600</f>
        <v>295600</v>
      </c>
    </row>
    <row r="153" spans="1:9" ht="30">
      <c r="A153" s="8">
        <v>92</v>
      </c>
      <c r="B153" s="4" t="s">
        <v>636</v>
      </c>
      <c r="C153" s="12" t="s">
        <v>637</v>
      </c>
      <c r="D153" s="3" t="s">
        <v>638</v>
      </c>
      <c r="E153" s="3" t="s">
        <v>0</v>
      </c>
      <c r="F153" s="24" t="s">
        <v>902</v>
      </c>
      <c r="G153" s="3" t="s">
        <v>12</v>
      </c>
      <c r="H153" s="11" t="s">
        <v>863</v>
      </c>
      <c r="I153" s="22">
        <f>10000+259200</f>
        <v>269200</v>
      </c>
    </row>
    <row r="154" spans="1:9" ht="30">
      <c r="A154" s="8">
        <v>93</v>
      </c>
      <c r="B154" s="4" t="s">
        <v>643</v>
      </c>
      <c r="C154" s="12" t="s">
        <v>644</v>
      </c>
      <c r="D154" s="3" t="s">
        <v>622</v>
      </c>
      <c r="E154" s="3" t="s">
        <v>0</v>
      </c>
      <c r="F154" s="24" t="s">
        <v>902</v>
      </c>
      <c r="G154" s="3" t="s">
        <v>25</v>
      </c>
      <c r="H154" s="11" t="s">
        <v>863</v>
      </c>
      <c r="I154" s="22">
        <f>10000+259200</f>
        <v>269200</v>
      </c>
    </row>
    <row r="155" spans="1:9" ht="30">
      <c r="A155" s="8">
        <v>94</v>
      </c>
      <c r="B155" s="4" t="s">
        <v>647</v>
      </c>
      <c r="C155" s="12" t="s">
        <v>648</v>
      </c>
      <c r="D155" s="3" t="s">
        <v>649</v>
      </c>
      <c r="E155" s="3" t="s">
        <v>0</v>
      </c>
      <c r="F155" s="24" t="s">
        <v>902</v>
      </c>
      <c r="G155" s="3" t="s">
        <v>3</v>
      </c>
      <c r="H155" s="11" t="s">
        <v>863</v>
      </c>
      <c r="I155" s="22">
        <f>10000+327120</f>
        <v>337120</v>
      </c>
    </row>
    <row r="156" spans="1:9" ht="30">
      <c r="A156" s="8">
        <v>95</v>
      </c>
      <c r="B156" s="4" t="s">
        <v>650</v>
      </c>
      <c r="C156" s="12" t="s">
        <v>651</v>
      </c>
      <c r="D156" s="3" t="s">
        <v>147</v>
      </c>
      <c r="E156" s="3" t="s">
        <v>0</v>
      </c>
      <c r="F156" s="24" t="s">
        <v>902</v>
      </c>
      <c r="G156" s="3" t="s">
        <v>146</v>
      </c>
      <c r="H156" s="11" t="s">
        <v>863</v>
      </c>
      <c r="I156" s="22">
        <f>5000+142800</f>
        <v>147800</v>
      </c>
    </row>
    <row r="157" spans="1:9" ht="30">
      <c r="A157" s="8">
        <v>96</v>
      </c>
      <c r="B157" s="4" t="s">
        <v>655</v>
      </c>
      <c r="C157" s="12" t="s">
        <v>656</v>
      </c>
      <c r="D157" s="3" t="s">
        <v>14</v>
      </c>
      <c r="E157" s="3" t="s">
        <v>0</v>
      </c>
      <c r="F157" s="24" t="s">
        <v>902</v>
      </c>
      <c r="G157" s="3" t="s">
        <v>15</v>
      </c>
      <c r="H157" s="11" t="s">
        <v>863</v>
      </c>
      <c r="I157" s="22">
        <f>11666+381640</f>
        <v>393306</v>
      </c>
    </row>
    <row r="158" spans="1:9" ht="30">
      <c r="A158" s="8">
        <v>97</v>
      </c>
      <c r="B158" s="4" t="s">
        <v>659</v>
      </c>
      <c r="C158" s="12" t="s">
        <v>660</v>
      </c>
      <c r="D158" s="3" t="s">
        <v>16</v>
      </c>
      <c r="E158" s="3" t="s">
        <v>0</v>
      </c>
      <c r="F158" s="24" t="s">
        <v>902</v>
      </c>
      <c r="G158" s="3" t="s">
        <v>55</v>
      </c>
      <c r="H158" s="11" t="s">
        <v>863</v>
      </c>
      <c r="I158" s="22">
        <f>147413+402000</f>
        <v>549413</v>
      </c>
    </row>
    <row r="159" spans="1:9" ht="30">
      <c r="A159" s="8">
        <v>99</v>
      </c>
      <c r="B159" s="4" t="s">
        <v>709</v>
      </c>
      <c r="C159" s="12" t="s">
        <v>710</v>
      </c>
      <c r="D159" s="3" t="s">
        <v>711</v>
      </c>
      <c r="E159" s="3" t="s">
        <v>0</v>
      </c>
      <c r="F159" s="24" t="s">
        <v>902</v>
      </c>
      <c r="G159" s="3" t="s">
        <v>25</v>
      </c>
      <c r="H159" s="11" t="s">
        <v>863</v>
      </c>
      <c r="I159" s="22">
        <f>30000+913440</f>
        <v>943440</v>
      </c>
    </row>
    <row r="160" spans="1:9" ht="30">
      <c r="A160" s="8">
        <v>100</v>
      </c>
      <c r="B160" s="4" t="s">
        <v>712</v>
      </c>
      <c r="C160" s="12" t="s">
        <v>713</v>
      </c>
      <c r="D160" s="3" t="s">
        <v>24</v>
      </c>
      <c r="E160" s="3" t="s">
        <v>0</v>
      </c>
      <c r="F160" s="24" t="s">
        <v>902</v>
      </c>
      <c r="G160" s="3" t="s">
        <v>25</v>
      </c>
      <c r="H160" s="11" t="s">
        <v>863</v>
      </c>
      <c r="I160" s="22">
        <f>20000+445200</f>
        <v>465200</v>
      </c>
    </row>
    <row r="161" spans="1:9" ht="30">
      <c r="A161" s="8">
        <v>101</v>
      </c>
      <c r="B161" s="4" t="s">
        <v>714</v>
      </c>
      <c r="C161" s="12" t="s">
        <v>715</v>
      </c>
      <c r="D161" s="3" t="s">
        <v>716</v>
      </c>
      <c r="E161" s="3" t="s">
        <v>0</v>
      </c>
      <c r="F161" s="24" t="s">
        <v>902</v>
      </c>
      <c r="G161" s="3" t="s">
        <v>25</v>
      </c>
      <c r="H161" s="11" t="s">
        <v>863</v>
      </c>
      <c r="I161" s="22">
        <f>20000+541867</f>
        <v>561867</v>
      </c>
    </row>
    <row r="162" spans="1:9" ht="30">
      <c r="A162" s="8">
        <v>102</v>
      </c>
      <c r="B162" s="4" t="s">
        <v>717</v>
      </c>
      <c r="C162" s="12" t="s">
        <v>718</v>
      </c>
      <c r="D162" s="3" t="s">
        <v>95</v>
      </c>
      <c r="E162" s="3" t="s">
        <v>0</v>
      </c>
      <c r="F162" s="24" t="s">
        <v>902</v>
      </c>
      <c r="G162" s="3" t="s">
        <v>4</v>
      </c>
      <c r="H162" s="11" t="s">
        <v>863</v>
      </c>
      <c r="I162" s="22">
        <f>86400</f>
        <v>86400</v>
      </c>
    </row>
    <row r="163" spans="1:9" ht="30">
      <c r="A163" s="8">
        <v>103</v>
      </c>
      <c r="B163" s="4" t="s">
        <v>719</v>
      </c>
      <c r="C163" s="12" t="s">
        <v>720</v>
      </c>
      <c r="D163" s="3" t="s">
        <v>721</v>
      </c>
      <c r="E163" s="3" t="s">
        <v>0</v>
      </c>
      <c r="F163" s="24" t="s">
        <v>902</v>
      </c>
      <c r="G163" s="3" t="s">
        <v>722</v>
      </c>
      <c r="H163" s="11" t="s">
        <v>863</v>
      </c>
      <c r="I163" s="22">
        <f>20000+654240</f>
        <v>674240</v>
      </c>
    </row>
    <row r="164" spans="1:9" ht="30">
      <c r="A164" s="8">
        <v>104</v>
      </c>
      <c r="B164" s="4" t="s">
        <v>723</v>
      </c>
      <c r="C164" s="12" t="s">
        <v>724</v>
      </c>
      <c r="D164" s="3" t="s">
        <v>14</v>
      </c>
      <c r="E164" s="3" t="s">
        <v>0</v>
      </c>
      <c r="F164" s="24" t="s">
        <v>902</v>
      </c>
      <c r="G164" s="3" t="s">
        <v>15</v>
      </c>
      <c r="H164" s="11" t="s">
        <v>863</v>
      </c>
      <c r="I164" s="22">
        <f>279372+332400</f>
        <v>611772</v>
      </c>
    </row>
    <row r="165" spans="1:9" ht="45">
      <c r="A165" s="8">
        <v>105</v>
      </c>
      <c r="B165" s="4" t="s">
        <v>725</v>
      </c>
      <c r="C165" s="12" t="s">
        <v>726</v>
      </c>
      <c r="D165" s="3" t="s">
        <v>373</v>
      </c>
      <c r="E165" s="3" t="s">
        <v>0</v>
      </c>
      <c r="F165" s="24" t="s">
        <v>902</v>
      </c>
      <c r="G165" s="3" t="s">
        <v>116</v>
      </c>
      <c r="H165" s="11" t="s">
        <v>863</v>
      </c>
      <c r="I165" s="22">
        <f>13706+284911+163560</f>
        <v>462177</v>
      </c>
    </row>
    <row r="166" spans="1:9" ht="30">
      <c r="A166" s="8">
        <v>106</v>
      </c>
      <c r="B166" s="4" t="s">
        <v>727</v>
      </c>
      <c r="C166" s="12" t="s">
        <v>728</v>
      </c>
      <c r="D166" s="3" t="s">
        <v>14</v>
      </c>
      <c r="E166" s="3" t="s">
        <v>0</v>
      </c>
      <c r="F166" s="24" t="s">
        <v>902</v>
      </c>
      <c r="G166" s="3" t="s">
        <v>15</v>
      </c>
      <c r="H166" s="11" t="s">
        <v>863</v>
      </c>
      <c r="I166" s="22">
        <f>20000+487200</f>
        <v>507200</v>
      </c>
    </row>
    <row r="167" spans="1:9" ht="30">
      <c r="A167" s="8">
        <v>107</v>
      </c>
      <c r="B167" s="4" t="s">
        <v>729</v>
      </c>
      <c r="C167" s="12" t="s">
        <v>730</v>
      </c>
      <c r="D167" s="3" t="s">
        <v>731</v>
      </c>
      <c r="E167" s="3" t="s">
        <v>0</v>
      </c>
      <c r="F167" s="24" t="s">
        <v>902</v>
      </c>
      <c r="G167" s="3" t="s">
        <v>25</v>
      </c>
      <c r="H167" s="11" t="s">
        <v>863</v>
      </c>
      <c r="I167" s="22">
        <f>20000+487200</f>
        <v>507200</v>
      </c>
    </row>
    <row r="168" spans="1:9" ht="30">
      <c r="A168" s="8">
        <v>108</v>
      </c>
      <c r="B168" s="4" t="s">
        <v>732</v>
      </c>
      <c r="C168" s="12" t="s">
        <v>733</v>
      </c>
      <c r="D168" s="3" t="s">
        <v>734</v>
      </c>
      <c r="E168" s="3" t="s">
        <v>0</v>
      </c>
      <c r="F168" s="24" t="s">
        <v>902</v>
      </c>
      <c r="G168" s="3" t="s">
        <v>146</v>
      </c>
      <c r="H168" s="11" t="s">
        <v>863</v>
      </c>
      <c r="I168" s="22">
        <f>1013750+600000</f>
        <v>1613750</v>
      </c>
    </row>
    <row r="169" spans="1:9" ht="30">
      <c r="A169" s="8">
        <v>109</v>
      </c>
      <c r="B169" s="4" t="s">
        <v>735</v>
      </c>
      <c r="C169" s="12" t="s">
        <v>736</v>
      </c>
      <c r="D169" s="3" t="s">
        <v>731</v>
      </c>
      <c r="E169" s="3" t="s">
        <v>0</v>
      </c>
      <c r="F169" s="24" t="s">
        <v>902</v>
      </c>
      <c r="G169" s="3" t="s">
        <v>25</v>
      </c>
      <c r="H169" s="11" t="s">
        <v>863</v>
      </c>
      <c r="I169" s="22">
        <f>1096360+487200</f>
        <v>1583560</v>
      </c>
    </row>
    <row r="170" spans="1:9" ht="30">
      <c r="A170" s="8">
        <v>110</v>
      </c>
      <c r="B170" s="4" t="s">
        <v>737</v>
      </c>
      <c r="C170" s="12" t="s">
        <v>738</v>
      </c>
      <c r="D170" s="3" t="s">
        <v>622</v>
      </c>
      <c r="E170" s="3" t="s">
        <v>0</v>
      </c>
      <c r="F170" s="24" t="s">
        <v>902</v>
      </c>
      <c r="G170" s="3" t="s">
        <v>25</v>
      </c>
      <c r="H170" s="11" t="s">
        <v>863</v>
      </c>
      <c r="I170" s="22">
        <f>1152460+486600</f>
        <v>1639060</v>
      </c>
    </row>
    <row r="171" spans="1:9" ht="30">
      <c r="A171" s="8">
        <v>111</v>
      </c>
      <c r="B171" s="4" t="s">
        <v>739</v>
      </c>
      <c r="C171" s="12" t="s">
        <v>740</v>
      </c>
      <c r="D171" s="3" t="s">
        <v>654</v>
      </c>
      <c r="E171" s="3" t="s">
        <v>0</v>
      </c>
      <c r="F171" s="24" t="s">
        <v>902</v>
      </c>
      <c r="G171" s="3" t="s">
        <v>12</v>
      </c>
      <c r="H171" s="11" t="s">
        <v>863</v>
      </c>
      <c r="I171" s="22">
        <f>2522350+2808000</f>
        <v>5330350</v>
      </c>
    </row>
    <row r="172" spans="1:9" ht="45">
      <c r="A172" s="8">
        <v>112</v>
      </c>
      <c r="B172" s="4" t="s">
        <v>741</v>
      </c>
      <c r="C172" s="12" t="s">
        <v>742</v>
      </c>
      <c r="D172" s="3" t="s">
        <v>373</v>
      </c>
      <c r="E172" s="3" t="s">
        <v>0</v>
      </c>
      <c r="F172" s="24" t="s">
        <v>902</v>
      </c>
      <c r="G172" s="3" t="s">
        <v>116</v>
      </c>
      <c r="H172" s="11" t="s">
        <v>863</v>
      </c>
      <c r="I172" s="22">
        <f>1528962+654240</f>
        <v>2183202</v>
      </c>
    </row>
    <row r="173" spans="1:9" ht="45">
      <c r="A173" s="8">
        <v>113</v>
      </c>
      <c r="B173" s="4" t="s">
        <v>725</v>
      </c>
      <c r="C173" s="12" t="s">
        <v>743</v>
      </c>
      <c r="D173" s="3" t="s">
        <v>744</v>
      </c>
      <c r="E173" s="3" t="s">
        <v>0</v>
      </c>
      <c r="F173" s="24" t="s">
        <v>902</v>
      </c>
      <c r="G173" s="3" t="s">
        <v>64</v>
      </c>
      <c r="H173" s="11" t="s">
        <v>863</v>
      </c>
      <c r="I173" s="22">
        <f>10000+327120</f>
        <v>337120</v>
      </c>
    </row>
    <row r="174" spans="1:9" ht="30">
      <c r="A174" s="8">
        <v>114</v>
      </c>
      <c r="B174" s="4" t="s">
        <v>745</v>
      </c>
      <c r="C174" s="12" t="s">
        <v>746</v>
      </c>
      <c r="D174" s="3" t="s">
        <v>606</v>
      </c>
      <c r="E174" s="3" t="s">
        <v>0</v>
      </c>
      <c r="F174" s="24" t="s">
        <v>902</v>
      </c>
      <c r="G174" s="3" t="s">
        <v>15</v>
      </c>
      <c r="H174" s="11" t="s">
        <v>863</v>
      </c>
      <c r="I174" s="22">
        <f>20000+317120</f>
        <v>337120</v>
      </c>
    </row>
    <row r="175" spans="1:9" ht="30">
      <c r="A175" s="8">
        <v>115</v>
      </c>
      <c r="B175" s="4" t="s">
        <v>747</v>
      </c>
      <c r="C175" s="12" t="s">
        <v>748</v>
      </c>
      <c r="D175" s="3" t="s">
        <v>606</v>
      </c>
      <c r="E175" s="3" t="s">
        <v>0</v>
      </c>
      <c r="F175" s="24" t="s">
        <v>902</v>
      </c>
      <c r="G175" s="3" t="s">
        <v>15</v>
      </c>
      <c r="H175" s="11" t="s">
        <v>863</v>
      </c>
      <c r="I175" s="22">
        <f>20000+654240</f>
        <v>674240</v>
      </c>
    </row>
    <row r="176" spans="1:9" ht="30">
      <c r="A176" s="8">
        <v>116</v>
      </c>
      <c r="B176" s="4" t="s">
        <v>749</v>
      </c>
      <c r="C176" s="12" t="s">
        <v>750</v>
      </c>
      <c r="D176" s="3" t="s">
        <v>751</v>
      </c>
      <c r="E176" s="3" t="s">
        <v>0</v>
      </c>
      <c r="F176" s="24" t="s">
        <v>902</v>
      </c>
      <c r="G176" s="3" t="s">
        <v>752</v>
      </c>
      <c r="H176" s="11" t="s">
        <v>863</v>
      </c>
      <c r="I176" s="22">
        <f>20000+654240</f>
        <v>674240</v>
      </c>
    </row>
    <row r="177" spans="1:9" ht="30">
      <c r="A177" s="8">
        <v>58</v>
      </c>
      <c r="B177" s="13" t="s">
        <v>101</v>
      </c>
      <c r="C177" s="12" t="s">
        <v>29</v>
      </c>
      <c r="D177" s="3" t="s">
        <v>30</v>
      </c>
      <c r="E177" s="3" t="s">
        <v>0</v>
      </c>
      <c r="F177" s="24" t="s">
        <v>902</v>
      </c>
      <c r="G177" s="3" t="s">
        <v>13</v>
      </c>
      <c r="H177" s="11" t="s">
        <v>863</v>
      </c>
      <c r="I177" s="22">
        <f>180000+3611397+364639</f>
        <v>4156036</v>
      </c>
    </row>
    <row r="178" spans="1:9" ht="30">
      <c r="A178" s="8">
        <v>121</v>
      </c>
      <c r="B178" s="4" t="s">
        <v>866</v>
      </c>
      <c r="C178" s="12" t="s">
        <v>53</v>
      </c>
      <c r="D178" s="3" t="s">
        <v>14</v>
      </c>
      <c r="E178" s="3" t="s">
        <v>0</v>
      </c>
      <c r="F178" s="24" t="s">
        <v>902</v>
      </c>
      <c r="G178" s="2" t="s">
        <v>15</v>
      </c>
      <c r="H178" s="11" t="s">
        <v>863</v>
      </c>
      <c r="I178" s="22">
        <f>1606320+626400</f>
        <v>2232720</v>
      </c>
    </row>
    <row r="179" spans="1:9" ht="30">
      <c r="A179" s="8">
        <v>117</v>
      </c>
      <c r="B179" s="4" t="s">
        <v>753</v>
      </c>
      <c r="C179" s="12" t="s">
        <v>53</v>
      </c>
      <c r="D179" s="2" t="s">
        <v>754</v>
      </c>
      <c r="E179" s="3" t="s">
        <v>0</v>
      </c>
      <c r="F179" s="24" t="s">
        <v>902</v>
      </c>
      <c r="G179" s="2" t="s">
        <v>13</v>
      </c>
      <c r="H179" s="11" t="s">
        <v>863</v>
      </c>
      <c r="I179" s="22">
        <f>3330+299347</f>
        <v>302677</v>
      </c>
    </row>
    <row r="180" spans="1:9" ht="30">
      <c r="A180" s="8">
        <v>118</v>
      </c>
      <c r="B180" s="4" t="s">
        <v>755</v>
      </c>
      <c r="C180" s="12" t="s">
        <v>53</v>
      </c>
      <c r="D180" s="2" t="s">
        <v>756</v>
      </c>
      <c r="E180" s="3" t="s">
        <v>0</v>
      </c>
      <c r="F180" s="24" t="s">
        <v>902</v>
      </c>
      <c r="G180" s="2" t="s">
        <v>3</v>
      </c>
      <c r="H180" s="11" t="s">
        <v>863</v>
      </c>
      <c r="I180" s="22">
        <f>10000+327120</f>
        <v>337120</v>
      </c>
    </row>
    <row r="181" spans="1:9" ht="30">
      <c r="A181" s="8">
        <v>119</v>
      </c>
      <c r="B181" s="4" t="s">
        <v>757</v>
      </c>
      <c r="C181" s="12" t="s">
        <v>53</v>
      </c>
      <c r="D181" s="2" t="s">
        <v>622</v>
      </c>
      <c r="E181" s="3" t="s">
        <v>0</v>
      </c>
      <c r="F181" s="24" t="s">
        <v>902</v>
      </c>
      <c r="G181" s="2" t="s">
        <v>25</v>
      </c>
      <c r="H181" s="11" t="s">
        <v>863</v>
      </c>
      <c r="I181" s="22">
        <f>20000+200905</f>
        <v>220905</v>
      </c>
    </row>
    <row r="182" spans="1:9" ht="45">
      <c r="A182" s="8">
        <v>120</v>
      </c>
      <c r="B182" s="4" t="s">
        <v>758</v>
      </c>
      <c r="C182" s="12" t="s">
        <v>53</v>
      </c>
      <c r="D182" s="2" t="s">
        <v>759</v>
      </c>
      <c r="E182" s="3" t="s">
        <v>0</v>
      </c>
      <c r="F182" s="24" t="s">
        <v>902</v>
      </c>
      <c r="G182" s="2" t="s">
        <v>107</v>
      </c>
      <c r="H182" s="11" t="s">
        <v>863</v>
      </c>
      <c r="I182" s="22">
        <f>979560+691200</f>
        <v>1670760</v>
      </c>
    </row>
    <row r="183" spans="1:9">
      <c r="A183" s="8">
        <v>34</v>
      </c>
      <c r="B183" s="4" t="s">
        <v>97</v>
      </c>
      <c r="C183" s="12" t="s">
        <v>98</v>
      </c>
      <c r="D183" s="3" t="s">
        <v>45</v>
      </c>
      <c r="E183" s="3" t="s">
        <v>99</v>
      </c>
      <c r="F183" s="24" t="s">
        <v>902</v>
      </c>
      <c r="G183" s="3" t="s">
        <v>5</v>
      </c>
      <c r="H183" s="11" t="s">
        <v>863</v>
      </c>
      <c r="I183" s="25">
        <f>1200000</f>
        <v>1200000</v>
      </c>
    </row>
    <row r="184" spans="1:9" ht="30">
      <c r="A184" s="8">
        <v>55</v>
      </c>
      <c r="B184" s="4" t="s">
        <v>696</v>
      </c>
      <c r="C184" s="12" t="s">
        <v>697</v>
      </c>
      <c r="D184" s="3" t="s">
        <v>698</v>
      </c>
      <c r="E184" s="3" t="s">
        <v>59</v>
      </c>
      <c r="F184" s="24" t="s">
        <v>902</v>
      </c>
      <c r="G184" s="3" t="s">
        <v>70</v>
      </c>
      <c r="H184" s="11" t="s">
        <v>863</v>
      </c>
      <c r="I184" s="22">
        <f>100000+240000</f>
        <v>340000</v>
      </c>
    </row>
    <row r="185" spans="1:9" ht="45">
      <c r="A185" s="8">
        <v>53</v>
      </c>
      <c r="B185" s="4" t="s">
        <v>692</v>
      </c>
      <c r="C185" s="12" t="s">
        <v>693</v>
      </c>
      <c r="D185" s="3" t="s">
        <v>1</v>
      </c>
      <c r="E185" s="3" t="s">
        <v>59</v>
      </c>
      <c r="F185" s="24" t="s">
        <v>902</v>
      </c>
      <c r="G185" s="3" t="s">
        <v>107</v>
      </c>
      <c r="H185" s="11" t="s">
        <v>863</v>
      </c>
      <c r="I185" s="22">
        <v>1722</v>
      </c>
    </row>
    <row r="186" spans="1:9">
      <c r="A186" s="8">
        <v>48</v>
      </c>
      <c r="B186" s="4" t="s">
        <v>356</v>
      </c>
      <c r="C186" s="12" t="s">
        <v>357</v>
      </c>
      <c r="D186" s="3" t="s">
        <v>358</v>
      </c>
      <c r="E186" s="3" t="s">
        <v>59</v>
      </c>
      <c r="F186" s="24" t="s">
        <v>902</v>
      </c>
      <c r="G186" s="3" t="s">
        <v>13</v>
      </c>
      <c r="H186" s="11" t="s">
        <v>863</v>
      </c>
      <c r="I186" s="26">
        <f>149500</f>
        <v>149500</v>
      </c>
    </row>
    <row r="187" spans="1:9">
      <c r="A187" s="8">
        <v>49</v>
      </c>
      <c r="B187" s="4" t="s">
        <v>359</v>
      </c>
      <c r="C187" s="12" t="s">
        <v>360</v>
      </c>
      <c r="D187" s="3" t="s">
        <v>135</v>
      </c>
      <c r="E187" s="3" t="s">
        <v>59</v>
      </c>
      <c r="F187" s="24" t="s">
        <v>902</v>
      </c>
      <c r="G187" s="3" t="s">
        <v>25</v>
      </c>
      <c r="H187" s="11" t="s">
        <v>863</v>
      </c>
      <c r="I187" s="26">
        <f>48000+416000</f>
        <v>464000</v>
      </c>
    </row>
    <row r="188" spans="1:9" ht="30">
      <c r="A188" s="8">
        <v>50</v>
      </c>
      <c r="B188" s="4" t="s">
        <v>361</v>
      </c>
      <c r="C188" s="12" t="s">
        <v>362</v>
      </c>
      <c r="D188" s="3" t="s">
        <v>363</v>
      </c>
      <c r="E188" s="3" t="s">
        <v>59</v>
      </c>
      <c r="F188" s="24" t="s">
        <v>902</v>
      </c>
      <c r="G188" s="3" t="s">
        <v>364</v>
      </c>
      <c r="H188" s="11" t="s">
        <v>863</v>
      </c>
      <c r="I188" s="22">
        <f>93369+95097</f>
        <v>188466</v>
      </c>
    </row>
    <row r="189" spans="1:9" ht="45">
      <c r="A189" s="8">
        <v>51</v>
      </c>
      <c r="B189" s="4" t="s">
        <v>368</v>
      </c>
      <c r="C189" s="12" t="s">
        <v>369</v>
      </c>
      <c r="D189" s="3" t="s">
        <v>370</v>
      </c>
      <c r="E189" s="3" t="s">
        <v>59</v>
      </c>
      <c r="F189" s="24" t="s">
        <v>902</v>
      </c>
      <c r="G189" s="3" t="s">
        <v>64</v>
      </c>
      <c r="H189" s="11" t="s">
        <v>863</v>
      </c>
      <c r="I189" s="22">
        <f>150000</f>
        <v>150000</v>
      </c>
    </row>
    <row r="190" spans="1:9" ht="30">
      <c r="A190" s="8">
        <v>44</v>
      </c>
      <c r="B190" s="4" t="s">
        <v>344</v>
      </c>
      <c r="C190" s="12" t="s">
        <v>345</v>
      </c>
      <c r="D190" s="3" t="s">
        <v>346</v>
      </c>
      <c r="E190" s="3" t="s">
        <v>59</v>
      </c>
      <c r="F190" s="24" t="s">
        <v>902</v>
      </c>
      <c r="G190" s="3" t="s">
        <v>347</v>
      </c>
      <c r="H190" s="11" t="s">
        <v>863</v>
      </c>
      <c r="I190" s="22">
        <f>86410+13590+500+220000</f>
        <v>320500</v>
      </c>
    </row>
    <row r="191" spans="1:9" ht="30">
      <c r="A191" s="8">
        <v>45</v>
      </c>
      <c r="B191" s="4" t="s">
        <v>348</v>
      </c>
      <c r="C191" s="12" t="s">
        <v>349</v>
      </c>
      <c r="D191" s="3" t="s">
        <v>350</v>
      </c>
      <c r="E191" s="3" t="s">
        <v>59</v>
      </c>
      <c r="F191" s="24" t="s">
        <v>902</v>
      </c>
      <c r="G191" s="3" t="s">
        <v>337</v>
      </c>
      <c r="H191" s="11" t="s">
        <v>863</v>
      </c>
      <c r="I191" s="22">
        <f>121950+121605</f>
        <v>243555</v>
      </c>
    </row>
    <row r="192" spans="1:9" ht="45">
      <c r="A192" s="8">
        <v>46</v>
      </c>
      <c r="B192" s="4" t="s">
        <v>351</v>
      </c>
      <c r="C192" s="12" t="s">
        <v>352</v>
      </c>
      <c r="D192" s="3" t="s">
        <v>1</v>
      </c>
      <c r="E192" s="3" t="s">
        <v>59</v>
      </c>
      <c r="F192" s="24" t="s">
        <v>902</v>
      </c>
      <c r="G192" s="3" t="s">
        <v>107</v>
      </c>
      <c r="H192" s="11" t="s">
        <v>863</v>
      </c>
      <c r="I192" s="22">
        <f>116795+220000</f>
        <v>336795</v>
      </c>
    </row>
    <row r="193" spans="1:9" ht="30">
      <c r="A193" s="8">
        <v>47</v>
      </c>
      <c r="B193" s="4" t="s">
        <v>353</v>
      </c>
      <c r="C193" s="12" t="s">
        <v>354</v>
      </c>
      <c r="D193" s="3" t="s">
        <v>355</v>
      </c>
      <c r="E193" s="3" t="s">
        <v>59</v>
      </c>
      <c r="F193" s="24" t="s">
        <v>902</v>
      </c>
      <c r="G193" s="3" t="s">
        <v>146</v>
      </c>
      <c r="H193" s="11" t="s">
        <v>863</v>
      </c>
      <c r="I193" s="22">
        <f>125000+242000</f>
        <v>367000</v>
      </c>
    </row>
    <row r="194" spans="1:9">
      <c r="A194" s="8">
        <v>52</v>
      </c>
      <c r="B194" s="4" t="s">
        <v>378</v>
      </c>
      <c r="C194" s="12" t="s">
        <v>894</v>
      </c>
      <c r="D194" s="3" t="s">
        <v>380</v>
      </c>
      <c r="E194" s="3" t="s">
        <v>59</v>
      </c>
      <c r="F194" s="24" t="s">
        <v>902</v>
      </c>
      <c r="G194" s="3" t="s">
        <v>19</v>
      </c>
      <c r="H194" s="11" t="s">
        <v>863</v>
      </c>
      <c r="I194" s="22">
        <v>484000</v>
      </c>
    </row>
    <row r="195" spans="1:9" ht="30">
      <c r="A195" s="8">
        <v>54</v>
      </c>
      <c r="B195" s="4" t="s">
        <v>694</v>
      </c>
      <c r="C195" s="12" t="s">
        <v>895</v>
      </c>
      <c r="D195" s="3" t="s">
        <v>695</v>
      </c>
      <c r="E195" s="3" t="s">
        <v>59</v>
      </c>
      <c r="F195" s="24" t="s">
        <v>902</v>
      </c>
      <c r="G195" s="3" t="s">
        <v>51</v>
      </c>
      <c r="H195" s="11" t="s">
        <v>863</v>
      </c>
      <c r="I195" s="22">
        <f>340000</f>
        <v>340000</v>
      </c>
    </row>
    <row r="196" spans="1:9" ht="30">
      <c r="A196" s="8">
        <v>56</v>
      </c>
      <c r="B196" s="4" t="s">
        <v>699</v>
      </c>
      <c r="C196" s="12" t="s">
        <v>700</v>
      </c>
      <c r="D196" s="3" t="s">
        <v>701</v>
      </c>
      <c r="E196" s="3" t="s">
        <v>59</v>
      </c>
      <c r="F196" s="24" t="s">
        <v>902</v>
      </c>
      <c r="G196" s="3" t="s">
        <v>51</v>
      </c>
      <c r="H196" s="11" t="s">
        <v>863</v>
      </c>
      <c r="I196" s="22">
        <f>150000+264000</f>
        <v>414000</v>
      </c>
    </row>
    <row r="197" spans="1:9" ht="45">
      <c r="A197" s="8">
        <v>57</v>
      </c>
      <c r="B197" s="4" t="s">
        <v>702</v>
      </c>
      <c r="C197" s="12" t="s">
        <v>703</v>
      </c>
      <c r="D197" s="3" t="s">
        <v>606</v>
      </c>
      <c r="E197" s="3" t="s">
        <v>59</v>
      </c>
      <c r="F197" s="24" t="s">
        <v>902</v>
      </c>
      <c r="G197" s="3" t="s">
        <v>704</v>
      </c>
      <c r="H197" s="11" t="s">
        <v>863</v>
      </c>
      <c r="I197" s="22">
        <f>150000+240000</f>
        <v>390000</v>
      </c>
    </row>
    <row r="198" spans="1:9" ht="30">
      <c r="A198" s="8">
        <v>35</v>
      </c>
      <c r="B198" s="4" t="s">
        <v>305</v>
      </c>
      <c r="C198" s="12" t="s">
        <v>306</v>
      </c>
      <c r="D198" s="3" t="s">
        <v>307</v>
      </c>
      <c r="E198" s="3" t="s">
        <v>59</v>
      </c>
      <c r="F198" s="24" t="s">
        <v>902</v>
      </c>
      <c r="G198" s="3" t="s">
        <v>51</v>
      </c>
      <c r="H198" s="11" t="s">
        <v>863</v>
      </c>
      <c r="I198" s="22">
        <f>22000+4954</f>
        <v>26954</v>
      </c>
    </row>
    <row r="199" spans="1:9" ht="30">
      <c r="A199" s="8">
        <v>36</v>
      </c>
      <c r="B199" s="4" t="s">
        <v>312</v>
      </c>
      <c r="C199" s="12" t="s">
        <v>313</v>
      </c>
      <c r="D199" s="3" t="s">
        <v>314</v>
      </c>
      <c r="E199" s="3" t="s">
        <v>59</v>
      </c>
      <c r="F199" s="24" t="s">
        <v>902</v>
      </c>
      <c r="G199" s="3" t="s">
        <v>51</v>
      </c>
      <c r="H199" s="11" t="s">
        <v>863</v>
      </c>
      <c r="I199" s="22">
        <f>85000+220000</f>
        <v>305000</v>
      </c>
    </row>
    <row r="200" spans="1:9" ht="30">
      <c r="A200" s="8">
        <v>37</v>
      </c>
      <c r="B200" s="4" t="s">
        <v>574</v>
      </c>
      <c r="C200" s="12" t="s">
        <v>575</v>
      </c>
      <c r="D200" s="3" t="s">
        <v>576</v>
      </c>
      <c r="E200" s="3" t="s">
        <v>59</v>
      </c>
      <c r="F200" s="24" t="s">
        <v>902</v>
      </c>
      <c r="G200" s="3" t="s">
        <v>22</v>
      </c>
      <c r="H200" s="11" t="s">
        <v>863</v>
      </c>
      <c r="I200" s="22">
        <f>22000</f>
        <v>22000</v>
      </c>
    </row>
    <row r="201" spans="1:9" ht="30">
      <c r="A201" s="8">
        <v>38</v>
      </c>
      <c r="B201" s="4" t="s">
        <v>324</v>
      </c>
      <c r="C201" s="12" t="s">
        <v>325</v>
      </c>
      <c r="D201" s="3" t="s">
        <v>326</v>
      </c>
      <c r="E201" s="3" t="s">
        <v>59</v>
      </c>
      <c r="F201" s="24" t="s">
        <v>902</v>
      </c>
      <c r="G201" s="3" t="s">
        <v>3</v>
      </c>
      <c r="H201" s="11" t="s">
        <v>863</v>
      </c>
      <c r="I201" s="22">
        <f>48000+100000+384000+352000</f>
        <v>884000</v>
      </c>
    </row>
    <row r="202" spans="1:9" ht="30">
      <c r="A202" s="8">
        <v>39</v>
      </c>
      <c r="B202" s="4" t="s">
        <v>327</v>
      </c>
      <c r="C202" s="12" t="s">
        <v>328</v>
      </c>
      <c r="D202" s="3" t="s">
        <v>60</v>
      </c>
      <c r="E202" s="3" t="s">
        <v>59</v>
      </c>
      <c r="F202" s="24" t="s">
        <v>902</v>
      </c>
      <c r="G202" s="3" t="s">
        <v>33</v>
      </c>
      <c r="H202" s="11" t="s">
        <v>863</v>
      </c>
      <c r="I202" s="22">
        <v>168193</v>
      </c>
    </row>
    <row r="203" spans="1:9">
      <c r="A203" s="8">
        <v>40</v>
      </c>
      <c r="B203" s="4" t="s">
        <v>331</v>
      </c>
      <c r="C203" s="12" t="s">
        <v>332</v>
      </c>
      <c r="D203" s="3" t="s">
        <v>333</v>
      </c>
      <c r="E203" s="3" t="s">
        <v>59</v>
      </c>
      <c r="F203" s="24" t="s">
        <v>902</v>
      </c>
      <c r="G203" s="3" t="s">
        <v>25</v>
      </c>
      <c r="H203" s="11" t="s">
        <v>863</v>
      </c>
      <c r="I203" s="22">
        <f>75000+264000</f>
        <v>339000</v>
      </c>
    </row>
    <row r="204" spans="1:9" ht="30">
      <c r="A204" s="8">
        <v>41</v>
      </c>
      <c r="B204" s="4" t="s">
        <v>334</v>
      </c>
      <c r="C204" s="12" t="s">
        <v>335</v>
      </c>
      <c r="D204" s="3" t="s">
        <v>336</v>
      </c>
      <c r="E204" s="3" t="s">
        <v>59</v>
      </c>
      <c r="F204" s="24" t="s">
        <v>902</v>
      </c>
      <c r="G204" s="3" t="s">
        <v>337</v>
      </c>
      <c r="H204" s="11" t="s">
        <v>863</v>
      </c>
      <c r="I204" s="22">
        <f>100000+240000</f>
        <v>340000</v>
      </c>
    </row>
    <row r="205" spans="1:9" ht="30">
      <c r="A205" s="8">
        <v>42</v>
      </c>
      <c r="B205" s="4" t="s">
        <v>338</v>
      </c>
      <c r="C205" s="12" t="s">
        <v>339</v>
      </c>
      <c r="D205" s="3" t="s">
        <v>340</v>
      </c>
      <c r="E205" s="3" t="s">
        <v>59</v>
      </c>
      <c r="F205" s="24" t="s">
        <v>902</v>
      </c>
      <c r="G205" s="3" t="s">
        <v>51</v>
      </c>
      <c r="H205" s="11" t="s">
        <v>863</v>
      </c>
      <c r="I205" s="22">
        <f>150000+136428</f>
        <v>286428</v>
      </c>
    </row>
    <row r="206" spans="1:9" ht="30">
      <c r="A206" s="8">
        <v>43</v>
      </c>
      <c r="B206" s="4" t="s">
        <v>341</v>
      </c>
      <c r="C206" s="12" t="s">
        <v>342</v>
      </c>
      <c r="D206" s="3" t="s">
        <v>343</v>
      </c>
      <c r="E206" s="3" t="s">
        <v>59</v>
      </c>
      <c r="F206" s="24" t="s">
        <v>902</v>
      </c>
      <c r="G206" s="3" t="s">
        <v>5</v>
      </c>
      <c r="H206" s="11" t="s">
        <v>863</v>
      </c>
      <c r="I206" s="22">
        <f>125000+220000</f>
        <v>345000</v>
      </c>
    </row>
    <row r="207" spans="1:9" ht="30">
      <c r="A207" s="8">
        <v>2</v>
      </c>
      <c r="B207" s="4" t="s">
        <v>483</v>
      </c>
      <c r="C207" s="12" t="s">
        <v>81</v>
      </c>
      <c r="D207" s="3" t="s">
        <v>186</v>
      </c>
      <c r="E207" s="3" t="s">
        <v>80</v>
      </c>
      <c r="F207" s="27" t="s">
        <v>902</v>
      </c>
      <c r="G207" s="3" t="s">
        <v>28</v>
      </c>
      <c r="H207" s="11" t="s">
        <v>862</v>
      </c>
      <c r="I207" s="22">
        <f>12224328+457459</f>
        <v>12681787</v>
      </c>
    </row>
    <row r="208" spans="1:9" ht="30">
      <c r="A208" s="8">
        <v>3</v>
      </c>
      <c r="B208" s="4" t="s">
        <v>190</v>
      </c>
      <c r="C208" s="12" t="s">
        <v>86</v>
      </c>
      <c r="D208" s="3" t="s">
        <v>186</v>
      </c>
      <c r="E208" s="3" t="s">
        <v>80</v>
      </c>
      <c r="F208" s="27" t="s">
        <v>902</v>
      </c>
      <c r="G208" s="3" t="s">
        <v>28</v>
      </c>
      <c r="H208" s="11" t="s">
        <v>862</v>
      </c>
      <c r="I208" s="22">
        <v>31160384</v>
      </c>
    </row>
    <row r="209" spans="1:9" ht="30">
      <c r="A209" s="8">
        <v>4</v>
      </c>
      <c r="B209" s="4" t="s">
        <v>191</v>
      </c>
      <c r="C209" s="12" t="s">
        <v>87</v>
      </c>
      <c r="D209" s="3" t="s">
        <v>88</v>
      </c>
      <c r="E209" s="3" t="s">
        <v>67</v>
      </c>
      <c r="F209" s="27" t="s">
        <v>902</v>
      </c>
      <c r="G209" s="3" t="s">
        <v>25</v>
      </c>
      <c r="H209" s="11" t="s">
        <v>862</v>
      </c>
      <c r="I209" s="22">
        <f>266000+300000</f>
        <v>566000</v>
      </c>
    </row>
    <row r="210" spans="1:9" ht="30">
      <c r="A210" s="8">
        <v>5</v>
      </c>
      <c r="B210" s="4" t="s">
        <v>200</v>
      </c>
      <c r="C210" s="12" t="s">
        <v>157</v>
      </c>
      <c r="D210" s="3" t="s">
        <v>8</v>
      </c>
      <c r="E210" s="3" t="s">
        <v>91</v>
      </c>
      <c r="F210" s="27" t="s">
        <v>902</v>
      </c>
      <c r="G210" s="3" t="s">
        <v>5</v>
      </c>
      <c r="H210" s="11" t="s">
        <v>862</v>
      </c>
      <c r="I210" s="22">
        <f>3090734+3000000</f>
        <v>6090734</v>
      </c>
    </row>
    <row r="211" spans="1:9">
      <c r="A211" s="8">
        <v>6</v>
      </c>
      <c r="B211" s="4" t="s">
        <v>201</v>
      </c>
      <c r="C211" s="12" t="s">
        <v>159</v>
      </c>
      <c r="D211" s="3" t="s">
        <v>18</v>
      </c>
      <c r="E211" s="3" t="s">
        <v>152</v>
      </c>
      <c r="F211" s="27" t="s">
        <v>902</v>
      </c>
      <c r="G211" s="3" t="s">
        <v>19</v>
      </c>
      <c r="H211" s="11" t="s">
        <v>862</v>
      </c>
      <c r="I211" s="22">
        <v>19370</v>
      </c>
    </row>
    <row r="212" spans="1:9" ht="45">
      <c r="A212" s="8">
        <v>7</v>
      </c>
      <c r="B212" s="4" t="s">
        <v>209</v>
      </c>
      <c r="C212" s="12" t="s">
        <v>165</v>
      </c>
      <c r="D212" s="3" t="s">
        <v>210</v>
      </c>
      <c r="E212" s="3" t="s">
        <v>166</v>
      </c>
      <c r="F212" s="27" t="s">
        <v>902</v>
      </c>
      <c r="G212" s="3" t="s">
        <v>5</v>
      </c>
      <c r="H212" s="11" t="s">
        <v>862</v>
      </c>
      <c r="I212" s="22">
        <f>245800+416638.5</f>
        <v>662438.5</v>
      </c>
    </row>
    <row r="213" spans="1:9" ht="30">
      <c r="A213" s="8">
        <v>8</v>
      </c>
      <c r="B213" s="4" t="s">
        <v>484</v>
      </c>
      <c r="C213" s="12" t="s">
        <v>167</v>
      </c>
      <c r="D213" s="3" t="s">
        <v>239</v>
      </c>
      <c r="E213" s="3" t="s">
        <v>91</v>
      </c>
      <c r="F213" s="27" t="s">
        <v>902</v>
      </c>
      <c r="G213" s="3" t="s">
        <v>169</v>
      </c>
      <c r="H213" s="11" t="s">
        <v>862</v>
      </c>
      <c r="I213" s="22">
        <f>2055403+243870</f>
        <v>2299273</v>
      </c>
    </row>
    <row r="214" spans="1:9">
      <c r="A214" s="8">
        <v>9</v>
      </c>
      <c r="B214" s="4" t="s">
        <v>213</v>
      </c>
      <c r="C214" s="12" t="s">
        <v>172</v>
      </c>
      <c r="D214" s="3" t="s">
        <v>8</v>
      </c>
      <c r="E214" s="3" t="s">
        <v>174</v>
      </c>
      <c r="F214" s="27" t="s">
        <v>902</v>
      </c>
      <c r="G214" s="3" t="s">
        <v>5</v>
      </c>
      <c r="H214" s="11" t="s">
        <v>862</v>
      </c>
      <c r="I214" s="22">
        <v>500000</v>
      </c>
    </row>
    <row r="215" spans="1:9" ht="30">
      <c r="A215" s="8">
        <v>10</v>
      </c>
      <c r="B215" s="4" t="s">
        <v>217</v>
      </c>
      <c r="C215" s="12" t="s">
        <v>218</v>
      </c>
      <c r="D215" s="3" t="s">
        <v>219</v>
      </c>
      <c r="E215" s="3" t="s">
        <v>74</v>
      </c>
      <c r="F215" s="27" t="s">
        <v>902</v>
      </c>
      <c r="G215" s="3" t="s">
        <v>216</v>
      </c>
      <c r="H215" s="11" t="s">
        <v>862</v>
      </c>
      <c r="I215" s="22">
        <f>10000+596800+403200-10000</f>
        <v>1000000</v>
      </c>
    </row>
    <row r="216" spans="1:9" ht="30">
      <c r="A216" s="8">
        <v>11</v>
      </c>
      <c r="B216" s="4" t="s">
        <v>225</v>
      </c>
      <c r="C216" s="12" t="s">
        <v>226</v>
      </c>
      <c r="D216" s="3" t="s">
        <v>228</v>
      </c>
      <c r="E216" s="3" t="s">
        <v>227</v>
      </c>
      <c r="F216" s="27" t="s">
        <v>902</v>
      </c>
      <c r="G216" s="3" t="s">
        <v>229</v>
      </c>
      <c r="H216" s="11" t="s">
        <v>862</v>
      </c>
      <c r="I216" s="22">
        <f>223865+1069200</f>
        <v>1293065</v>
      </c>
    </row>
    <row r="217" spans="1:9" ht="30">
      <c r="A217" s="8">
        <v>12</v>
      </c>
      <c r="B217" s="4" t="s">
        <v>230</v>
      </c>
      <c r="C217" s="12" t="s">
        <v>231</v>
      </c>
      <c r="D217" s="3" t="s">
        <v>232</v>
      </c>
      <c r="E217" s="21" t="s">
        <v>68</v>
      </c>
      <c r="F217" s="27" t="s">
        <v>902</v>
      </c>
      <c r="G217" s="3" t="s">
        <v>51</v>
      </c>
      <c r="H217" s="11" t="s">
        <v>862</v>
      </c>
      <c r="I217" s="22">
        <f>200000+300000</f>
        <v>500000</v>
      </c>
    </row>
    <row r="218" spans="1:9" ht="30">
      <c r="A218" s="8">
        <v>13</v>
      </c>
      <c r="B218" s="4" t="s">
        <v>233</v>
      </c>
      <c r="C218" s="12" t="s">
        <v>234</v>
      </c>
      <c r="D218" s="3" t="s">
        <v>235</v>
      </c>
      <c r="E218" s="21" t="s">
        <v>68</v>
      </c>
      <c r="F218" s="27" t="s">
        <v>902</v>
      </c>
      <c r="G218" s="3" t="s">
        <v>169</v>
      </c>
      <c r="H218" s="11" t="s">
        <v>862</v>
      </c>
      <c r="I218" s="22">
        <f>250000+660000</f>
        <v>910000</v>
      </c>
    </row>
    <row r="219" spans="1:9" ht="30">
      <c r="A219" s="8">
        <v>14</v>
      </c>
      <c r="B219" s="4" t="s">
        <v>236</v>
      </c>
      <c r="C219" s="12" t="s">
        <v>237</v>
      </c>
      <c r="D219" s="3" t="s">
        <v>239</v>
      </c>
      <c r="E219" s="3" t="s">
        <v>238</v>
      </c>
      <c r="F219" s="27" t="s">
        <v>902</v>
      </c>
      <c r="G219" s="3" t="s">
        <v>169</v>
      </c>
      <c r="H219" s="11" t="s">
        <v>862</v>
      </c>
      <c r="I219" s="22">
        <f>926756+720000</f>
        <v>1646756</v>
      </c>
    </row>
    <row r="220" spans="1:9">
      <c r="A220" s="8">
        <v>15</v>
      </c>
      <c r="B220" s="4" t="s">
        <v>240</v>
      </c>
      <c r="C220" s="12" t="s">
        <v>241</v>
      </c>
      <c r="D220" s="3" t="s">
        <v>18</v>
      </c>
      <c r="E220" s="21" t="s">
        <v>68</v>
      </c>
      <c r="F220" s="27" t="s">
        <v>902</v>
      </c>
      <c r="G220" s="3" t="s">
        <v>19</v>
      </c>
      <c r="H220" s="11" t="s">
        <v>862</v>
      </c>
      <c r="I220" s="22">
        <f>250000+660000</f>
        <v>910000</v>
      </c>
    </row>
    <row r="221" spans="1:9" ht="30">
      <c r="A221" s="8">
        <v>16</v>
      </c>
      <c r="B221" s="4" t="s">
        <v>242</v>
      </c>
      <c r="C221" s="12" t="s">
        <v>243</v>
      </c>
      <c r="D221" s="3" t="s">
        <v>244</v>
      </c>
      <c r="E221" s="21" t="s">
        <v>68</v>
      </c>
      <c r="F221" s="27" t="s">
        <v>902</v>
      </c>
      <c r="G221" s="3" t="s">
        <v>169</v>
      </c>
      <c r="H221" s="11" t="s">
        <v>862</v>
      </c>
      <c r="I221" s="22">
        <f>1268523+360000</f>
        <v>1628523</v>
      </c>
    </row>
    <row r="222" spans="1:9" ht="30">
      <c r="A222" s="8">
        <v>17</v>
      </c>
      <c r="B222" s="4" t="s">
        <v>245</v>
      </c>
      <c r="C222" s="12" t="s">
        <v>246</v>
      </c>
      <c r="D222" s="3" t="s">
        <v>247</v>
      </c>
      <c r="E222" s="21" t="s">
        <v>68</v>
      </c>
      <c r="F222" s="27" t="s">
        <v>902</v>
      </c>
      <c r="G222" s="3" t="s">
        <v>169</v>
      </c>
      <c r="H222" s="11" t="s">
        <v>862</v>
      </c>
      <c r="I222" s="22">
        <v>1600000</v>
      </c>
    </row>
    <row r="223" spans="1:9" ht="30">
      <c r="A223" s="8">
        <v>18</v>
      </c>
      <c r="B223" s="4" t="s">
        <v>485</v>
      </c>
      <c r="C223" s="12" t="s">
        <v>255</v>
      </c>
      <c r="D223" s="3" t="s">
        <v>182</v>
      </c>
      <c r="E223" s="21" t="s">
        <v>80</v>
      </c>
      <c r="F223" s="27" t="s">
        <v>902</v>
      </c>
      <c r="G223" s="3" t="s">
        <v>25</v>
      </c>
      <c r="H223" s="11" t="s">
        <v>862</v>
      </c>
      <c r="I223" s="22">
        <f>250000+660000</f>
        <v>910000</v>
      </c>
    </row>
    <row r="224" spans="1:9" ht="30">
      <c r="A224" s="8">
        <v>19</v>
      </c>
      <c r="B224" s="4" t="s">
        <v>486</v>
      </c>
      <c r="C224" s="12" t="s">
        <v>487</v>
      </c>
      <c r="D224" s="3" t="s">
        <v>488</v>
      </c>
      <c r="E224" s="3" t="s">
        <v>67</v>
      </c>
      <c r="F224" s="27" t="s">
        <v>902</v>
      </c>
      <c r="G224" s="3" t="s">
        <v>25</v>
      </c>
      <c r="H224" s="11" t="s">
        <v>862</v>
      </c>
      <c r="I224" s="22">
        <v>600000</v>
      </c>
    </row>
    <row r="225" spans="1:9" ht="30">
      <c r="A225" s="9">
        <v>20</v>
      </c>
      <c r="B225" s="4" t="s">
        <v>489</v>
      </c>
      <c r="C225" s="12" t="s">
        <v>490</v>
      </c>
      <c r="D225" s="10" t="s">
        <v>491</v>
      </c>
      <c r="E225" s="3" t="s">
        <v>67</v>
      </c>
      <c r="F225" s="27" t="s">
        <v>902</v>
      </c>
      <c r="G225" s="10" t="s">
        <v>25</v>
      </c>
      <c r="H225" s="11" t="s">
        <v>862</v>
      </c>
      <c r="I225" s="42">
        <v>600000</v>
      </c>
    </row>
    <row r="226" spans="1:9" ht="30">
      <c r="A226" s="8">
        <v>21</v>
      </c>
      <c r="B226" s="4" t="s">
        <v>492</v>
      </c>
      <c r="C226" s="12" t="s">
        <v>493</v>
      </c>
      <c r="D226" s="3" t="s">
        <v>495</v>
      </c>
      <c r="E226" s="3" t="s">
        <v>494</v>
      </c>
      <c r="F226" s="27" t="s">
        <v>902</v>
      </c>
      <c r="G226" s="3" t="s">
        <v>19</v>
      </c>
      <c r="H226" s="11" t="s">
        <v>862</v>
      </c>
      <c r="I226" s="22">
        <f>20000+348000</f>
        <v>368000</v>
      </c>
    </row>
    <row r="227" spans="1:9" ht="30">
      <c r="A227" s="9">
        <v>22</v>
      </c>
      <c r="B227" s="4" t="s">
        <v>496</v>
      </c>
      <c r="C227" s="12" t="s">
        <v>497</v>
      </c>
      <c r="D227" s="10" t="s">
        <v>168</v>
      </c>
      <c r="E227" s="3" t="s">
        <v>238</v>
      </c>
      <c r="F227" s="27" t="s">
        <v>902</v>
      </c>
      <c r="G227" s="10" t="s">
        <v>169</v>
      </c>
      <c r="H227" s="11" t="s">
        <v>862</v>
      </c>
      <c r="I227" s="42">
        <f>996000+600000</f>
        <v>1596000</v>
      </c>
    </row>
    <row r="228" spans="1:9" ht="30">
      <c r="A228" s="9">
        <v>23</v>
      </c>
      <c r="B228" s="4" t="s">
        <v>498</v>
      </c>
      <c r="C228" s="12" t="s">
        <v>499</v>
      </c>
      <c r="D228" s="10" t="s">
        <v>156</v>
      </c>
      <c r="E228" s="3" t="s">
        <v>80</v>
      </c>
      <c r="F228" s="27" t="s">
        <v>902</v>
      </c>
      <c r="G228" s="10" t="s">
        <v>28</v>
      </c>
      <c r="H228" s="11" t="s">
        <v>862</v>
      </c>
      <c r="I228" s="42">
        <v>33000</v>
      </c>
    </row>
    <row r="229" spans="1:9" ht="45">
      <c r="A229" s="9">
        <v>24</v>
      </c>
      <c r="B229" s="4" t="s">
        <v>500</v>
      </c>
      <c r="C229" s="12" t="s">
        <v>501</v>
      </c>
      <c r="D229" s="10" t="s">
        <v>93</v>
      </c>
      <c r="E229" s="3" t="s">
        <v>68</v>
      </c>
      <c r="F229" s="27" t="s">
        <v>902</v>
      </c>
      <c r="G229" s="10" t="s">
        <v>64</v>
      </c>
      <c r="H229" s="11" t="s">
        <v>862</v>
      </c>
      <c r="I229" s="42">
        <v>150000</v>
      </c>
    </row>
    <row r="230" spans="1:9" ht="30">
      <c r="A230" s="9">
        <v>25</v>
      </c>
      <c r="B230" s="4" t="s">
        <v>502</v>
      </c>
      <c r="C230" s="12" t="s">
        <v>503</v>
      </c>
      <c r="D230" s="10" t="s">
        <v>505</v>
      </c>
      <c r="E230" s="3" t="s">
        <v>504</v>
      </c>
      <c r="F230" s="27" t="s">
        <v>902</v>
      </c>
      <c r="G230" s="10" t="s">
        <v>169</v>
      </c>
      <c r="H230" s="11" t="s">
        <v>862</v>
      </c>
      <c r="I230" s="42">
        <v>200000</v>
      </c>
    </row>
    <row r="231" spans="1:9" ht="45">
      <c r="A231" s="8">
        <v>26</v>
      </c>
      <c r="B231" s="4" t="s">
        <v>506</v>
      </c>
      <c r="C231" s="12" t="s">
        <v>507</v>
      </c>
      <c r="D231" s="3" t="s">
        <v>93</v>
      </c>
      <c r="E231" s="3" t="s">
        <v>508</v>
      </c>
      <c r="F231" s="27" t="s">
        <v>902</v>
      </c>
      <c r="G231" s="3" t="s">
        <v>64</v>
      </c>
      <c r="H231" s="11" t="s">
        <v>862</v>
      </c>
      <c r="I231" s="22">
        <v>691960</v>
      </c>
    </row>
    <row r="232" spans="1:9" ht="30">
      <c r="A232" s="8">
        <v>27</v>
      </c>
      <c r="B232" s="4" t="s">
        <v>509</v>
      </c>
      <c r="C232" s="12" t="s">
        <v>510</v>
      </c>
      <c r="D232" s="3" t="s">
        <v>267</v>
      </c>
      <c r="E232" s="3" t="s">
        <v>266</v>
      </c>
      <c r="F232" s="27" t="s">
        <v>902</v>
      </c>
      <c r="G232" s="3" t="s">
        <v>51</v>
      </c>
      <c r="H232" s="11" t="s">
        <v>862</v>
      </c>
      <c r="I232" s="22">
        <f>1056570+300000</f>
        <v>1356570</v>
      </c>
    </row>
    <row r="233" spans="1:9" ht="30">
      <c r="A233" s="8">
        <v>28</v>
      </c>
      <c r="B233" s="4" t="s">
        <v>511</v>
      </c>
      <c r="C233" s="12" t="s">
        <v>512</v>
      </c>
      <c r="D233" s="3" t="s">
        <v>514</v>
      </c>
      <c r="E233" s="3" t="s">
        <v>513</v>
      </c>
      <c r="F233" s="27" t="s">
        <v>902</v>
      </c>
      <c r="G233" s="3" t="s">
        <v>337</v>
      </c>
      <c r="H233" s="11" t="s">
        <v>862</v>
      </c>
      <c r="I233" s="22">
        <f>286000+172800</f>
        <v>458800</v>
      </c>
    </row>
    <row r="234" spans="1:9" ht="45">
      <c r="A234" s="8">
        <v>29</v>
      </c>
      <c r="B234" s="4" t="s">
        <v>515</v>
      </c>
      <c r="C234" s="12" t="s">
        <v>516</v>
      </c>
      <c r="D234" s="3" t="s">
        <v>517</v>
      </c>
      <c r="E234" s="3" t="s">
        <v>74</v>
      </c>
      <c r="F234" s="27" t="s">
        <v>902</v>
      </c>
      <c r="G234" s="3" t="s">
        <v>64</v>
      </c>
      <c r="H234" s="11" t="s">
        <v>862</v>
      </c>
      <c r="I234" s="22">
        <f>470000+744000</f>
        <v>1214000</v>
      </c>
    </row>
    <row r="235" spans="1:9" ht="30">
      <c r="A235" s="8">
        <v>30</v>
      </c>
      <c r="B235" s="4" t="s">
        <v>518</v>
      </c>
      <c r="C235" s="12" t="s">
        <v>519</v>
      </c>
      <c r="D235" s="3" t="s">
        <v>156</v>
      </c>
      <c r="E235" s="3" t="s">
        <v>80</v>
      </c>
      <c r="F235" s="27" t="s">
        <v>902</v>
      </c>
      <c r="G235" s="3" t="s">
        <v>28</v>
      </c>
      <c r="H235" s="11" t="s">
        <v>862</v>
      </c>
      <c r="I235" s="22">
        <v>279000</v>
      </c>
    </row>
    <row r="236" spans="1:9" ht="30">
      <c r="A236" s="8">
        <v>31</v>
      </c>
      <c r="B236" s="4" t="s">
        <v>520</v>
      </c>
      <c r="C236" s="12" t="s">
        <v>521</v>
      </c>
      <c r="D236" s="3" t="s">
        <v>93</v>
      </c>
      <c r="E236" s="3" t="s">
        <v>522</v>
      </c>
      <c r="F236" s="27" t="s">
        <v>902</v>
      </c>
      <c r="G236" s="3" t="s">
        <v>523</v>
      </c>
      <c r="H236" s="11" t="s">
        <v>862</v>
      </c>
      <c r="I236" s="22">
        <f>5500000+500000</f>
        <v>6000000</v>
      </c>
    </row>
    <row r="237" spans="1:9" ht="30">
      <c r="A237" s="8">
        <v>32</v>
      </c>
      <c r="B237" s="4" t="s">
        <v>524</v>
      </c>
      <c r="C237" s="12" t="s">
        <v>525</v>
      </c>
      <c r="D237" s="3" t="s">
        <v>526</v>
      </c>
      <c r="E237" s="3" t="s">
        <v>99</v>
      </c>
      <c r="F237" s="27" t="s">
        <v>902</v>
      </c>
      <c r="G237" s="3" t="s">
        <v>28</v>
      </c>
      <c r="H237" s="11" t="s">
        <v>862</v>
      </c>
      <c r="I237" s="22">
        <v>2280400</v>
      </c>
    </row>
    <row r="238" spans="1:9" ht="30">
      <c r="A238" s="8">
        <v>33</v>
      </c>
      <c r="B238" s="4" t="s">
        <v>527</v>
      </c>
      <c r="C238" s="12" t="s">
        <v>528</v>
      </c>
      <c r="D238" s="3" t="s">
        <v>530</v>
      </c>
      <c r="E238" s="3" t="s">
        <v>529</v>
      </c>
      <c r="F238" s="27" t="s">
        <v>902</v>
      </c>
      <c r="G238" s="3" t="s">
        <v>403</v>
      </c>
      <c r="H238" s="11" t="s">
        <v>862</v>
      </c>
      <c r="I238" s="22">
        <f>1897300+547200</f>
        <v>2444500</v>
      </c>
    </row>
    <row r="239" spans="1:9" ht="45">
      <c r="A239" s="8">
        <v>34</v>
      </c>
      <c r="B239" s="4" t="s">
        <v>531</v>
      </c>
      <c r="C239" s="12" t="s">
        <v>532</v>
      </c>
      <c r="D239" s="3" t="s">
        <v>534</v>
      </c>
      <c r="E239" s="3" t="s">
        <v>533</v>
      </c>
      <c r="F239" s="27" t="s">
        <v>902</v>
      </c>
      <c r="G239" s="3" t="s">
        <v>535</v>
      </c>
      <c r="H239" s="11" t="s">
        <v>862</v>
      </c>
      <c r="I239" s="22">
        <v>112425</v>
      </c>
    </row>
    <row r="240" spans="1:9">
      <c r="A240" s="8">
        <v>35</v>
      </c>
      <c r="B240" s="4" t="s">
        <v>899</v>
      </c>
      <c r="C240" s="12" t="s">
        <v>536</v>
      </c>
      <c r="D240" s="3" t="s">
        <v>538</v>
      </c>
      <c r="E240" s="3" t="s">
        <v>537</v>
      </c>
      <c r="F240" s="27" t="s">
        <v>902</v>
      </c>
      <c r="G240" s="3" t="s">
        <v>5</v>
      </c>
      <c r="H240" s="11" t="s">
        <v>862</v>
      </c>
      <c r="I240" s="22">
        <f>9375000+300000</f>
        <v>9675000</v>
      </c>
    </row>
    <row r="241" spans="1:9" ht="30">
      <c r="A241" s="8">
        <v>36</v>
      </c>
      <c r="B241" s="4" t="s">
        <v>539</v>
      </c>
      <c r="C241" s="12" t="s">
        <v>540</v>
      </c>
      <c r="D241" s="3" t="s">
        <v>526</v>
      </c>
      <c r="E241" s="3" t="s">
        <v>99</v>
      </c>
      <c r="F241" s="27" t="s">
        <v>902</v>
      </c>
      <c r="G241" s="3" t="s">
        <v>28</v>
      </c>
      <c r="H241" s="11" t="s">
        <v>862</v>
      </c>
      <c r="I241" s="22">
        <v>2074275</v>
      </c>
    </row>
    <row r="242" spans="1:9" ht="30">
      <c r="A242" s="8">
        <v>37</v>
      </c>
      <c r="B242" s="4" t="s">
        <v>541</v>
      </c>
      <c r="C242" s="12" t="s">
        <v>542</v>
      </c>
      <c r="D242" s="3" t="s">
        <v>544</v>
      </c>
      <c r="E242" s="3" t="s">
        <v>543</v>
      </c>
      <c r="F242" s="27" t="s">
        <v>902</v>
      </c>
      <c r="G242" s="3" t="s">
        <v>146</v>
      </c>
      <c r="H242" s="11" t="s">
        <v>862</v>
      </c>
      <c r="I242" s="22">
        <f>595000+1224000</f>
        <v>1819000</v>
      </c>
    </row>
    <row r="243" spans="1:9" ht="75">
      <c r="A243" s="8">
        <v>38</v>
      </c>
      <c r="B243" s="4" t="s">
        <v>898</v>
      </c>
      <c r="C243" s="12" t="s">
        <v>545</v>
      </c>
      <c r="D243" s="3" t="s">
        <v>547</v>
      </c>
      <c r="E243" s="3" t="s">
        <v>546</v>
      </c>
      <c r="F243" s="27" t="s">
        <v>902</v>
      </c>
      <c r="G243" s="3" t="s">
        <v>548</v>
      </c>
      <c r="H243" s="11" t="s">
        <v>862</v>
      </c>
      <c r="I243" s="22">
        <v>20000</v>
      </c>
    </row>
    <row r="244" spans="1:9">
      <c r="A244" s="8">
        <v>39</v>
      </c>
      <c r="B244" s="4" t="s">
        <v>549</v>
      </c>
      <c r="C244" s="12" t="s">
        <v>550</v>
      </c>
      <c r="D244" s="3" t="s">
        <v>551</v>
      </c>
      <c r="E244" s="3" t="s">
        <v>529</v>
      </c>
      <c r="F244" s="27" t="s">
        <v>902</v>
      </c>
      <c r="G244" s="3" t="s">
        <v>552</v>
      </c>
      <c r="H244" s="11" t="s">
        <v>862</v>
      </c>
      <c r="I244" s="22">
        <v>150000</v>
      </c>
    </row>
    <row r="245" spans="1:9" ht="30">
      <c r="A245" s="8">
        <v>1</v>
      </c>
      <c r="B245" s="4" t="s">
        <v>482</v>
      </c>
      <c r="C245" s="12" t="s">
        <v>76</v>
      </c>
      <c r="D245" s="3" t="s">
        <v>41</v>
      </c>
      <c r="E245" s="3" t="s">
        <v>67</v>
      </c>
      <c r="F245" s="27" t="s">
        <v>902</v>
      </c>
      <c r="G245" s="3" t="s">
        <v>15</v>
      </c>
      <c r="H245" s="11" t="s">
        <v>862</v>
      </c>
      <c r="I245" s="22">
        <f>441600</f>
        <v>441600</v>
      </c>
    </row>
    <row r="246" spans="1:9" ht="30">
      <c r="A246" s="8">
        <v>59</v>
      </c>
      <c r="B246" s="43" t="s">
        <v>586</v>
      </c>
      <c r="C246" s="12" t="s">
        <v>10</v>
      </c>
      <c r="D246" s="3" t="s">
        <v>415</v>
      </c>
      <c r="E246" s="3" t="s">
        <v>0</v>
      </c>
      <c r="F246" s="27" t="s">
        <v>902</v>
      </c>
      <c r="G246" s="3" t="s">
        <v>388</v>
      </c>
      <c r="H246" s="11" t="s">
        <v>862</v>
      </c>
      <c r="I246" s="22">
        <v>30038</v>
      </c>
    </row>
    <row r="247" spans="1:9" ht="30">
      <c r="A247" s="8">
        <v>56</v>
      </c>
      <c r="B247" s="4" t="s">
        <v>583</v>
      </c>
      <c r="C247" s="12" t="s">
        <v>11</v>
      </c>
      <c r="D247" s="3" t="s">
        <v>562</v>
      </c>
      <c r="E247" s="3" t="s">
        <v>0</v>
      </c>
      <c r="F247" s="27" t="s">
        <v>902</v>
      </c>
      <c r="G247" s="3" t="s">
        <v>13</v>
      </c>
      <c r="H247" s="11" t="s">
        <v>862</v>
      </c>
      <c r="I247" s="22">
        <v>35266</v>
      </c>
    </row>
    <row r="248" spans="1:9" ht="30">
      <c r="A248" s="8">
        <v>57</v>
      </c>
      <c r="B248" s="4" t="s">
        <v>584</v>
      </c>
      <c r="C248" s="12" t="s">
        <v>35</v>
      </c>
      <c r="D248" s="3" t="s">
        <v>399</v>
      </c>
      <c r="E248" s="3" t="s">
        <v>0</v>
      </c>
      <c r="F248" s="27" t="s">
        <v>902</v>
      </c>
      <c r="G248" s="3" t="s">
        <v>400</v>
      </c>
      <c r="H248" s="11" t="s">
        <v>862</v>
      </c>
      <c r="I248" s="22">
        <v>43200</v>
      </c>
    </row>
    <row r="249" spans="1:9" ht="30">
      <c r="A249" s="8">
        <v>58</v>
      </c>
      <c r="B249" s="4" t="s">
        <v>585</v>
      </c>
      <c r="C249" s="12" t="s">
        <v>37</v>
      </c>
      <c r="D249" s="3" t="s">
        <v>407</v>
      </c>
      <c r="E249" s="3" t="s">
        <v>0</v>
      </c>
      <c r="F249" s="27" t="s">
        <v>902</v>
      </c>
      <c r="G249" s="3" t="s">
        <v>408</v>
      </c>
      <c r="H249" s="11" t="s">
        <v>862</v>
      </c>
      <c r="I249" s="22">
        <v>33600</v>
      </c>
    </row>
    <row r="250" spans="1:9" ht="30">
      <c r="A250" s="8">
        <v>60</v>
      </c>
      <c r="B250" s="4" t="s">
        <v>587</v>
      </c>
      <c r="C250" s="12" t="s">
        <v>588</v>
      </c>
      <c r="D250" s="3" t="s">
        <v>589</v>
      </c>
      <c r="E250" s="3" t="s">
        <v>0</v>
      </c>
      <c r="F250" s="27" t="s">
        <v>902</v>
      </c>
      <c r="G250" s="3" t="s">
        <v>311</v>
      </c>
      <c r="H250" s="11" t="s">
        <v>862</v>
      </c>
      <c r="I250" s="22">
        <v>33600</v>
      </c>
    </row>
    <row r="251" spans="1:9" ht="30">
      <c r="A251" s="8">
        <v>61</v>
      </c>
      <c r="B251" s="4" t="s">
        <v>416</v>
      </c>
      <c r="C251" s="12" t="s">
        <v>40</v>
      </c>
      <c r="D251" s="3" t="s">
        <v>417</v>
      </c>
      <c r="E251" s="3" t="s">
        <v>0</v>
      </c>
      <c r="F251" s="27" t="s">
        <v>902</v>
      </c>
      <c r="G251" s="3" t="s">
        <v>418</v>
      </c>
      <c r="H251" s="11" t="s">
        <v>862</v>
      </c>
      <c r="I251" s="22">
        <f>280024+451200</f>
        <v>731224</v>
      </c>
    </row>
    <row r="252" spans="1:9" ht="30">
      <c r="A252" s="8">
        <v>62</v>
      </c>
      <c r="B252" s="4" t="s">
        <v>422</v>
      </c>
      <c r="C252" s="12" t="s">
        <v>423</v>
      </c>
      <c r="D252" s="3" t="s">
        <v>424</v>
      </c>
      <c r="E252" s="3" t="s">
        <v>0</v>
      </c>
      <c r="F252" s="27" t="s">
        <v>902</v>
      </c>
      <c r="G252" s="3" t="s">
        <v>425</v>
      </c>
      <c r="H252" s="11" t="s">
        <v>862</v>
      </c>
      <c r="I252" s="22">
        <f>102117+42387</f>
        <v>144504</v>
      </c>
    </row>
    <row r="253" spans="1:9" ht="30">
      <c r="A253" s="8">
        <v>63</v>
      </c>
      <c r="B253" s="4" t="s">
        <v>426</v>
      </c>
      <c r="C253" s="12" t="s">
        <v>26</v>
      </c>
      <c r="D253" s="3" t="s">
        <v>427</v>
      </c>
      <c r="E253" s="3" t="s">
        <v>0</v>
      </c>
      <c r="F253" s="27" t="s">
        <v>902</v>
      </c>
      <c r="G253" s="3" t="s">
        <v>428</v>
      </c>
      <c r="H253" s="11" t="s">
        <v>862</v>
      </c>
      <c r="I253" s="22">
        <v>37343</v>
      </c>
    </row>
    <row r="254" spans="1:9" ht="30">
      <c r="A254" s="8">
        <v>64</v>
      </c>
      <c r="B254" s="4" t="s">
        <v>429</v>
      </c>
      <c r="C254" s="12" t="s">
        <v>43</v>
      </c>
      <c r="D254" s="3" t="s">
        <v>281</v>
      </c>
      <c r="E254" s="3" t="s">
        <v>0</v>
      </c>
      <c r="F254" s="27" t="s">
        <v>902</v>
      </c>
      <c r="G254" s="3" t="s">
        <v>418</v>
      </c>
      <c r="H254" s="11" t="s">
        <v>862</v>
      </c>
      <c r="I254" s="22">
        <f>327810+403200</f>
        <v>731010</v>
      </c>
    </row>
    <row r="255" spans="1:9" ht="30">
      <c r="A255" s="8">
        <v>65</v>
      </c>
      <c r="B255" s="4" t="s">
        <v>432</v>
      </c>
      <c r="C255" s="12" t="s">
        <v>46</v>
      </c>
      <c r="D255" s="3" t="s">
        <v>407</v>
      </c>
      <c r="E255" s="3" t="s">
        <v>0</v>
      </c>
      <c r="F255" s="27" t="s">
        <v>902</v>
      </c>
      <c r="G255" s="3" t="s">
        <v>408</v>
      </c>
      <c r="H255" s="11" t="s">
        <v>862</v>
      </c>
      <c r="I255" s="22">
        <f>53204+201600+161280</f>
        <v>416084</v>
      </c>
    </row>
    <row r="256" spans="1:9" ht="30">
      <c r="A256" s="8">
        <v>66</v>
      </c>
      <c r="B256" s="4" t="s">
        <v>590</v>
      </c>
      <c r="C256" s="12" t="s">
        <v>50</v>
      </c>
      <c r="D256" s="3" t="s">
        <v>591</v>
      </c>
      <c r="E256" s="3" t="s">
        <v>0</v>
      </c>
      <c r="F256" s="27" t="s">
        <v>902</v>
      </c>
      <c r="G256" s="3" t="s">
        <v>592</v>
      </c>
      <c r="H256" s="11" t="s">
        <v>862</v>
      </c>
      <c r="I256" s="22">
        <f>42281+531220</f>
        <v>573501</v>
      </c>
    </row>
    <row r="257" spans="1:9" ht="30">
      <c r="A257" s="8">
        <v>67</v>
      </c>
      <c r="B257" s="4" t="s">
        <v>443</v>
      </c>
      <c r="C257" s="12" t="s">
        <v>103</v>
      </c>
      <c r="D257" s="3" t="s">
        <v>31</v>
      </c>
      <c r="E257" s="3" t="s">
        <v>0</v>
      </c>
      <c r="F257" s="27" t="s">
        <v>902</v>
      </c>
      <c r="G257" s="3" t="s">
        <v>386</v>
      </c>
      <c r="H257" s="11" t="s">
        <v>862</v>
      </c>
      <c r="I257" s="22">
        <f>130000+420000</f>
        <v>550000</v>
      </c>
    </row>
    <row r="258" spans="1:9" ht="30">
      <c r="A258" s="8">
        <v>68</v>
      </c>
      <c r="B258" s="4" t="s">
        <v>593</v>
      </c>
      <c r="C258" s="12" t="s">
        <v>108</v>
      </c>
      <c r="D258" s="3" t="s">
        <v>446</v>
      </c>
      <c r="E258" s="3" t="s">
        <v>0</v>
      </c>
      <c r="F258" s="27" t="s">
        <v>902</v>
      </c>
      <c r="G258" s="3" t="s">
        <v>109</v>
      </c>
      <c r="H258" s="11" t="s">
        <v>862</v>
      </c>
      <c r="I258" s="22">
        <f>16667+405998</f>
        <v>422665</v>
      </c>
    </row>
    <row r="259" spans="1:9" ht="30">
      <c r="A259" s="8">
        <v>69</v>
      </c>
      <c r="B259" s="4" t="s">
        <v>594</v>
      </c>
      <c r="C259" s="12" t="s">
        <v>110</v>
      </c>
      <c r="D259" s="3" t="s">
        <v>390</v>
      </c>
      <c r="E259" s="3" t="s">
        <v>0</v>
      </c>
      <c r="F259" s="27" t="s">
        <v>902</v>
      </c>
      <c r="G259" s="3" t="s">
        <v>388</v>
      </c>
      <c r="H259" s="11" t="s">
        <v>862</v>
      </c>
      <c r="I259" s="22">
        <f>24996+583277</f>
        <v>608273</v>
      </c>
    </row>
    <row r="260" spans="1:9" ht="30">
      <c r="A260" s="8">
        <v>70</v>
      </c>
      <c r="B260" s="7" t="s">
        <v>595</v>
      </c>
      <c r="C260" s="12" t="s">
        <v>111</v>
      </c>
      <c r="D260" s="3" t="s">
        <v>448</v>
      </c>
      <c r="E260" s="3" t="s">
        <v>0</v>
      </c>
      <c r="F260" s="27" t="s">
        <v>902</v>
      </c>
      <c r="G260" s="3" t="s">
        <v>6</v>
      </c>
      <c r="H260" s="11" t="s">
        <v>862</v>
      </c>
      <c r="I260" s="22">
        <f>20000+403200</f>
        <v>423200</v>
      </c>
    </row>
    <row r="261" spans="1:9" ht="30">
      <c r="A261" s="8">
        <v>71</v>
      </c>
      <c r="B261" s="4" t="s">
        <v>118</v>
      </c>
      <c r="C261" s="12" t="s">
        <v>117</v>
      </c>
      <c r="D261" s="3" t="s">
        <v>450</v>
      </c>
      <c r="E261" s="3" t="s">
        <v>0</v>
      </c>
      <c r="F261" s="27" t="s">
        <v>902</v>
      </c>
      <c r="G261" s="3" t="s">
        <v>51</v>
      </c>
      <c r="H261" s="11" t="s">
        <v>862</v>
      </c>
      <c r="I261" s="22">
        <f>20000+403200</f>
        <v>423200</v>
      </c>
    </row>
    <row r="262" spans="1:9" ht="30">
      <c r="A262" s="8">
        <v>72</v>
      </c>
      <c r="B262" s="4" t="s">
        <v>122</v>
      </c>
      <c r="C262" s="12" t="s">
        <v>121</v>
      </c>
      <c r="D262" s="3" t="s">
        <v>8</v>
      </c>
      <c r="E262" s="3" t="s">
        <v>0</v>
      </c>
      <c r="F262" s="27" t="s">
        <v>902</v>
      </c>
      <c r="G262" s="3" t="s">
        <v>5</v>
      </c>
      <c r="H262" s="11" t="s">
        <v>862</v>
      </c>
      <c r="I262" s="22">
        <f>2994050+4299836</f>
        <v>7293886</v>
      </c>
    </row>
    <row r="263" spans="1:9" ht="30">
      <c r="A263" s="8">
        <v>73</v>
      </c>
      <c r="B263" s="4" t="s">
        <v>124</v>
      </c>
      <c r="C263" s="12" t="s">
        <v>123</v>
      </c>
      <c r="D263" s="3" t="s">
        <v>452</v>
      </c>
      <c r="E263" s="3" t="s">
        <v>0</v>
      </c>
      <c r="F263" s="27" t="s">
        <v>902</v>
      </c>
      <c r="G263" s="3" t="s">
        <v>403</v>
      </c>
      <c r="H263" s="11" t="s">
        <v>862</v>
      </c>
      <c r="I263" s="22">
        <f>20000+441600</f>
        <v>461600</v>
      </c>
    </row>
    <row r="264" spans="1:9" ht="30">
      <c r="A264" s="8">
        <v>74</v>
      </c>
      <c r="B264" s="4" t="s">
        <v>127</v>
      </c>
      <c r="C264" s="12" t="s">
        <v>126</v>
      </c>
      <c r="D264" s="3" t="s">
        <v>453</v>
      </c>
      <c r="E264" s="3" t="s">
        <v>0</v>
      </c>
      <c r="F264" s="27" t="s">
        <v>902</v>
      </c>
      <c r="G264" s="3" t="s">
        <v>13</v>
      </c>
      <c r="H264" s="11" t="s">
        <v>862</v>
      </c>
      <c r="I264" s="22">
        <f>18617+439223</f>
        <v>457840</v>
      </c>
    </row>
    <row r="265" spans="1:9" ht="45">
      <c r="A265" s="8">
        <v>75</v>
      </c>
      <c r="B265" s="4" t="s">
        <v>477</v>
      </c>
      <c r="C265" s="12" t="s">
        <v>130</v>
      </c>
      <c r="D265" s="3" t="s">
        <v>478</v>
      </c>
      <c r="E265" s="3" t="s">
        <v>0</v>
      </c>
      <c r="F265" s="27" t="s">
        <v>902</v>
      </c>
      <c r="G265" s="3" t="s">
        <v>131</v>
      </c>
      <c r="H265" s="11" t="s">
        <v>862</v>
      </c>
      <c r="I265" s="22">
        <f>287695+500000</f>
        <v>787695</v>
      </c>
    </row>
    <row r="266" spans="1:9" ht="45">
      <c r="A266" s="8">
        <v>76</v>
      </c>
      <c r="B266" s="4" t="s">
        <v>454</v>
      </c>
      <c r="C266" s="12" t="s">
        <v>132</v>
      </c>
      <c r="D266" s="3" t="s">
        <v>455</v>
      </c>
      <c r="E266" s="3" t="s">
        <v>0</v>
      </c>
      <c r="F266" s="27" t="s">
        <v>902</v>
      </c>
      <c r="G266" s="3" t="s">
        <v>413</v>
      </c>
      <c r="H266" s="11" t="s">
        <v>862</v>
      </c>
      <c r="I266" s="22">
        <f>668000+426774</f>
        <v>1094774</v>
      </c>
    </row>
    <row r="267" spans="1:9" ht="45">
      <c r="A267" s="8">
        <v>77</v>
      </c>
      <c r="B267" s="4" t="s">
        <v>913</v>
      </c>
      <c r="C267" s="12" t="s">
        <v>133</v>
      </c>
      <c r="D267" s="3" t="s">
        <v>456</v>
      </c>
      <c r="E267" s="3" t="s">
        <v>0</v>
      </c>
      <c r="F267" s="27" t="s">
        <v>902</v>
      </c>
      <c r="G267" s="3" t="s">
        <v>7</v>
      </c>
      <c r="H267" s="11" t="s">
        <v>862</v>
      </c>
      <c r="I267" s="22">
        <f>37000+518400</f>
        <v>555400</v>
      </c>
    </row>
    <row r="268" spans="1:9" ht="30">
      <c r="A268" s="8">
        <v>78</v>
      </c>
      <c r="B268" s="4" t="s">
        <v>457</v>
      </c>
      <c r="C268" s="12" t="s">
        <v>458</v>
      </c>
      <c r="D268" s="3" t="s">
        <v>459</v>
      </c>
      <c r="E268" s="3" t="s">
        <v>0</v>
      </c>
      <c r="F268" s="27" t="s">
        <v>902</v>
      </c>
      <c r="G268" s="3" t="s">
        <v>34</v>
      </c>
      <c r="H268" s="11" t="s">
        <v>862</v>
      </c>
      <c r="I268" s="22">
        <f>175292+728541</f>
        <v>903833</v>
      </c>
    </row>
    <row r="269" spans="1:9" ht="30">
      <c r="A269" s="8">
        <v>79</v>
      </c>
      <c r="B269" s="4" t="s">
        <v>460</v>
      </c>
      <c r="C269" s="12" t="s">
        <v>461</v>
      </c>
      <c r="D269" s="3" t="s">
        <v>54</v>
      </c>
      <c r="E269" s="3" t="s">
        <v>0</v>
      </c>
      <c r="F269" s="27" t="s">
        <v>902</v>
      </c>
      <c r="G269" s="3" t="s">
        <v>17</v>
      </c>
      <c r="H269" s="11" t="s">
        <v>862</v>
      </c>
      <c r="I269" s="22">
        <v>1842049</v>
      </c>
    </row>
    <row r="270" spans="1:9" ht="30">
      <c r="A270" s="8">
        <v>80</v>
      </c>
      <c r="B270" s="4" t="s">
        <v>462</v>
      </c>
      <c r="C270" s="12" t="s">
        <v>463</v>
      </c>
      <c r="D270" s="3" t="s">
        <v>154</v>
      </c>
      <c r="E270" s="3" t="s">
        <v>0</v>
      </c>
      <c r="F270" s="27" t="s">
        <v>902</v>
      </c>
      <c r="G270" s="3" t="s">
        <v>464</v>
      </c>
      <c r="H270" s="11" t="s">
        <v>862</v>
      </c>
      <c r="I270" s="22">
        <f>936900+468000+127500</f>
        <v>1532400</v>
      </c>
    </row>
    <row r="271" spans="1:9" ht="30">
      <c r="A271" s="8">
        <v>81</v>
      </c>
      <c r="B271" s="4" t="s">
        <v>468</v>
      </c>
      <c r="C271" s="12" t="s">
        <v>469</v>
      </c>
      <c r="D271" s="3" t="s">
        <v>27</v>
      </c>
      <c r="E271" s="3" t="s">
        <v>0</v>
      </c>
      <c r="F271" s="27" t="s">
        <v>902</v>
      </c>
      <c r="G271" s="3" t="s">
        <v>28</v>
      </c>
      <c r="H271" s="11" t="s">
        <v>862</v>
      </c>
      <c r="I271" s="22">
        <v>111004</v>
      </c>
    </row>
    <row r="272" spans="1:9" ht="30">
      <c r="A272" s="8">
        <v>82</v>
      </c>
      <c r="B272" s="4" t="s">
        <v>470</v>
      </c>
      <c r="C272" s="12" t="s">
        <v>471</v>
      </c>
      <c r="D272" s="3" t="s">
        <v>472</v>
      </c>
      <c r="E272" s="3" t="s">
        <v>0</v>
      </c>
      <c r="F272" s="27" t="s">
        <v>902</v>
      </c>
      <c r="G272" s="3" t="s">
        <v>199</v>
      </c>
      <c r="H272" s="11" t="s">
        <v>862</v>
      </c>
      <c r="I272" s="22">
        <f>97942+400000</f>
        <v>497942</v>
      </c>
    </row>
    <row r="273" spans="1:9" ht="30">
      <c r="A273" s="8">
        <v>83</v>
      </c>
      <c r="B273" s="4" t="s">
        <v>479</v>
      </c>
      <c r="C273" s="12" t="s">
        <v>480</v>
      </c>
      <c r="D273" s="3" t="s">
        <v>481</v>
      </c>
      <c r="E273" s="3" t="s">
        <v>0</v>
      </c>
      <c r="F273" s="27" t="s">
        <v>902</v>
      </c>
      <c r="G273" s="3" t="s">
        <v>28</v>
      </c>
      <c r="H273" s="11" t="s">
        <v>862</v>
      </c>
      <c r="I273" s="22">
        <f>404200+484000</f>
        <v>888200</v>
      </c>
    </row>
    <row r="274" spans="1:9" ht="30">
      <c r="A274" s="8">
        <v>84</v>
      </c>
      <c r="B274" s="4" t="s">
        <v>596</v>
      </c>
      <c r="C274" s="12" t="s">
        <v>597</v>
      </c>
      <c r="D274" s="3" t="s">
        <v>598</v>
      </c>
      <c r="E274" s="3" t="s">
        <v>0</v>
      </c>
      <c r="F274" s="27" t="s">
        <v>902</v>
      </c>
      <c r="G274" s="3" t="s">
        <v>146</v>
      </c>
      <c r="H274" s="11" t="s">
        <v>862</v>
      </c>
      <c r="I274" s="22">
        <f>2949990+1968000</f>
        <v>4917990</v>
      </c>
    </row>
    <row r="275" spans="1:9" ht="30">
      <c r="A275" s="8">
        <v>85</v>
      </c>
      <c r="B275" s="4" t="s">
        <v>599</v>
      </c>
      <c r="C275" s="12" t="s">
        <v>600</v>
      </c>
      <c r="D275" s="3" t="s">
        <v>530</v>
      </c>
      <c r="E275" s="3" t="s">
        <v>0</v>
      </c>
      <c r="F275" s="27" t="s">
        <v>902</v>
      </c>
      <c r="G275" s="3" t="s">
        <v>25</v>
      </c>
      <c r="H275" s="11" t="s">
        <v>862</v>
      </c>
      <c r="I275" s="22">
        <f>18333+369600</f>
        <v>387933</v>
      </c>
    </row>
    <row r="276" spans="1:9" ht="30">
      <c r="A276" s="8">
        <v>86</v>
      </c>
      <c r="B276" s="4" t="s">
        <v>601</v>
      </c>
      <c r="C276" s="12" t="s">
        <v>602</v>
      </c>
      <c r="D276" s="3" t="s">
        <v>603</v>
      </c>
      <c r="E276" s="3" t="s">
        <v>0</v>
      </c>
      <c r="F276" s="27" t="s">
        <v>902</v>
      </c>
      <c r="G276" s="3" t="s">
        <v>6</v>
      </c>
      <c r="H276" s="11" t="s">
        <v>862</v>
      </c>
      <c r="I276" s="22">
        <f>18290+375019</f>
        <v>393309</v>
      </c>
    </row>
    <row r="277" spans="1:9" ht="30">
      <c r="A277" s="8">
        <v>87</v>
      </c>
      <c r="B277" s="4" t="s">
        <v>604</v>
      </c>
      <c r="C277" s="12" t="s">
        <v>605</v>
      </c>
      <c r="D277" s="3" t="s">
        <v>606</v>
      </c>
      <c r="E277" s="3" t="s">
        <v>0</v>
      </c>
      <c r="F277" s="27" t="s">
        <v>902</v>
      </c>
      <c r="G277" s="3" t="s">
        <v>15</v>
      </c>
      <c r="H277" s="11" t="s">
        <v>862</v>
      </c>
      <c r="I277" s="22">
        <f>13330+388040</f>
        <v>401370</v>
      </c>
    </row>
    <row r="278" spans="1:9" ht="30">
      <c r="A278" s="8">
        <v>88</v>
      </c>
      <c r="B278" s="4" t="s">
        <v>607</v>
      </c>
      <c r="C278" s="12" t="s">
        <v>608</v>
      </c>
      <c r="D278" s="3" t="s">
        <v>609</v>
      </c>
      <c r="E278" s="3" t="s">
        <v>0</v>
      </c>
      <c r="F278" s="27" t="s">
        <v>902</v>
      </c>
      <c r="G278" s="3" t="s">
        <v>5</v>
      </c>
      <c r="H278" s="11" t="s">
        <v>862</v>
      </c>
      <c r="I278" s="22">
        <f>352030+576000</f>
        <v>928030</v>
      </c>
    </row>
    <row r="279" spans="1:9" ht="30">
      <c r="A279" s="8">
        <v>89</v>
      </c>
      <c r="B279" s="4" t="s">
        <v>610</v>
      </c>
      <c r="C279" s="12" t="s">
        <v>611</v>
      </c>
      <c r="D279" s="3" t="s">
        <v>612</v>
      </c>
      <c r="E279" s="3" t="s">
        <v>0</v>
      </c>
      <c r="F279" s="27" t="s">
        <v>902</v>
      </c>
      <c r="G279" s="3" t="s">
        <v>28</v>
      </c>
      <c r="H279" s="11" t="s">
        <v>862</v>
      </c>
      <c r="I279" s="22">
        <f>487850+3447000</f>
        <v>3934850</v>
      </c>
    </row>
    <row r="280" spans="1:9" ht="30">
      <c r="A280" s="8">
        <v>90</v>
      </c>
      <c r="B280" s="4" t="s">
        <v>613</v>
      </c>
      <c r="C280" s="12" t="s">
        <v>614</v>
      </c>
      <c r="D280" s="3" t="s">
        <v>615</v>
      </c>
      <c r="E280" s="3" t="s">
        <v>0</v>
      </c>
      <c r="F280" s="27" t="s">
        <v>902</v>
      </c>
      <c r="G280" s="3" t="s">
        <v>3</v>
      </c>
      <c r="H280" s="11" t="s">
        <v>862</v>
      </c>
      <c r="I280" s="22">
        <f>20000+518400</f>
        <v>538400</v>
      </c>
    </row>
    <row r="281" spans="1:9" ht="30">
      <c r="A281" s="8">
        <v>91</v>
      </c>
      <c r="B281" s="4" t="s">
        <v>616</v>
      </c>
      <c r="C281" s="12" t="s">
        <v>617</v>
      </c>
      <c r="D281" s="3" t="s">
        <v>14</v>
      </c>
      <c r="E281" s="3" t="s">
        <v>0</v>
      </c>
      <c r="F281" s="27" t="s">
        <v>902</v>
      </c>
      <c r="G281" s="3" t="s">
        <v>15</v>
      </c>
      <c r="H281" s="11" t="s">
        <v>862</v>
      </c>
      <c r="I281" s="22">
        <f>10000+259200</f>
        <v>269200</v>
      </c>
    </row>
    <row r="282" spans="1:9" ht="45">
      <c r="A282" s="8">
        <v>92</v>
      </c>
      <c r="B282" s="4" t="s">
        <v>618</v>
      </c>
      <c r="C282" s="12" t="s">
        <v>619</v>
      </c>
      <c r="D282" s="3" t="s">
        <v>106</v>
      </c>
      <c r="E282" s="3" t="s">
        <v>0</v>
      </c>
      <c r="F282" s="27" t="s">
        <v>902</v>
      </c>
      <c r="G282" s="3" t="s">
        <v>107</v>
      </c>
      <c r="H282" s="11" t="s">
        <v>862</v>
      </c>
      <c r="I282" s="22">
        <f>8333+168000</f>
        <v>176333</v>
      </c>
    </row>
    <row r="283" spans="1:9" ht="30">
      <c r="A283" s="8">
        <v>93</v>
      </c>
      <c r="B283" s="4" t="s">
        <v>620</v>
      </c>
      <c r="C283" s="12" t="s">
        <v>621</v>
      </c>
      <c r="D283" s="3" t="s">
        <v>622</v>
      </c>
      <c r="E283" s="3" t="s">
        <v>0</v>
      </c>
      <c r="F283" s="27" t="s">
        <v>902</v>
      </c>
      <c r="G283" s="3" t="s">
        <v>25</v>
      </c>
      <c r="H283" s="11" t="s">
        <v>862</v>
      </c>
      <c r="I283" s="22">
        <f>16666+432000</f>
        <v>448666</v>
      </c>
    </row>
    <row r="284" spans="1:9" ht="30">
      <c r="A284" s="8">
        <v>94</v>
      </c>
      <c r="B284" s="4" t="s">
        <v>623</v>
      </c>
      <c r="C284" s="12" t="s">
        <v>624</v>
      </c>
      <c r="D284" s="3" t="s">
        <v>622</v>
      </c>
      <c r="E284" s="3" t="s">
        <v>0</v>
      </c>
      <c r="F284" s="27" t="s">
        <v>902</v>
      </c>
      <c r="G284" s="3" t="s">
        <v>25</v>
      </c>
      <c r="H284" s="11" t="s">
        <v>862</v>
      </c>
      <c r="I284" s="22">
        <f>10000+201600</f>
        <v>211600</v>
      </c>
    </row>
    <row r="285" spans="1:9" ht="30">
      <c r="A285" s="8">
        <v>95</v>
      </c>
      <c r="B285" s="4" t="s">
        <v>625</v>
      </c>
      <c r="C285" s="12" t="s">
        <v>626</v>
      </c>
      <c r="D285" s="3" t="s">
        <v>627</v>
      </c>
      <c r="E285" s="3" t="s">
        <v>0</v>
      </c>
      <c r="F285" s="27" t="s">
        <v>902</v>
      </c>
      <c r="G285" s="3" t="s">
        <v>146</v>
      </c>
      <c r="H285" s="11" t="s">
        <v>862</v>
      </c>
      <c r="I285" s="22">
        <f>10000+218400</f>
        <v>228400</v>
      </c>
    </row>
    <row r="286" spans="1:9" ht="30">
      <c r="A286" s="8">
        <v>96</v>
      </c>
      <c r="B286" s="4" t="s">
        <v>628</v>
      </c>
      <c r="C286" s="12" t="s">
        <v>629</v>
      </c>
      <c r="D286" s="3" t="s">
        <v>134</v>
      </c>
      <c r="E286" s="3" t="s">
        <v>0</v>
      </c>
      <c r="F286" s="27" t="s">
        <v>902</v>
      </c>
      <c r="G286" s="3" t="s">
        <v>38</v>
      </c>
      <c r="H286" s="11" t="s">
        <v>862</v>
      </c>
      <c r="I286" s="22">
        <f>10000+201600</f>
        <v>211600</v>
      </c>
    </row>
    <row r="287" spans="1:9" ht="30">
      <c r="A287" s="8">
        <v>97</v>
      </c>
      <c r="B287" s="4" t="s">
        <v>630</v>
      </c>
      <c r="C287" s="12" t="s">
        <v>631</v>
      </c>
      <c r="D287" s="3" t="s">
        <v>632</v>
      </c>
      <c r="E287" s="3" t="s">
        <v>0</v>
      </c>
      <c r="F287" s="27" t="s">
        <v>902</v>
      </c>
      <c r="G287" s="3" t="s">
        <v>25</v>
      </c>
      <c r="H287" s="11" t="s">
        <v>862</v>
      </c>
      <c r="I287" s="22">
        <f>10000+201600</f>
        <v>211600</v>
      </c>
    </row>
    <row r="288" spans="1:9" ht="30">
      <c r="A288" s="8">
        <v>98</v>
      </c>
      <c r="B288" s="1" t="s">
        <v>633</v>
      </c>
      <c r="C288" s="14" t="s">
        <v>634</v>
      </c>
      <c r="D288" s="3" t="s">
        <v>635</v>
      </c>
      <c r="E288" s="3" t="s">
        <v>0</v>
      </c>
      <c r="F288" s="27" t="s">
        <v>902</v>
      </c>
      <c r="G288" s="3" t="s">
        <v>25</v>
      </c>
      <c r="H288" s="11" t="s">
        <v>862</v>
      </c>
      <c r="I288" s="25">
        <f>10000+201600</f>
        <v>211600</v>
      </c>
    </row>
    <row r="289" spans="1:9" ht="30">
      <c r="A289" s="8">
        <v>99</v>
      </c>
      <c r="B289" s="4" t="s">
        <v>636</v>
      </c>
      <c r="C289" s="12" t="s">
        <v>637</v>
      </c>
      <c r="D289" s="3" t="s">
        <v>638</v>
      </c>
      <c r="E289" s="3" t="s">
        <v>0</v>
      </c>
      <c r="F289" s="27" t="s">
        <v>902</v>
      </c>
      <c r="G289" s="3" t="s">
        <v>12</v>
      </c>
      <c r="H289" s="11" t="s">
        <v>862</v>
      </c>
      <c r="I289" s="22">
        <f>10000+259200</f>
        <v>269200</v>
      </c>
    </row>
    <row r="290" spans="1:9" ht="30">
      <c r="A290" s="8">
        <v>100</v>
      </c>
      <c r="B290" s="4" t="s">
        <v>639</v>
      </c>
      <c r="C290" s="12" t="s">
        <v>640</v>
      </c>
      <c r="D290" s="3" t="s">
        <v>641</v>
      </c>
      <c r="E290" s="3" t="s">
        <v>0</v>
      </c>
      <c r="F290" s="27" t="s">
        <v>902</v>
      </c>
      <c r="G290" s="3" t="s">
        <v>642</v>
      </c>
      <c r="H290" s="11" t="s">
        <v>862</v>
      </c>
      <c r="I290" s="22">
        <f>322105+403200</f>
        <v>725305</v>
      </c>
    </row>
    <row r="291" spans="1:9" ht="30">
      <c r="A291" s="8">
        <v>101</v>
      </c>
      <c r="B291" s="4" t="s">
        <v>643</v>
      </c>
      <c r="C291" s="12" t="s">
        <v>644</v>
      </c>
      <c r="D291" s="3" t="s">
        <v>622</v>
      </c>
      <c r="E291" s="3" t="s">
        <v>0</v>
      </c>
      <c r="F291" s="27" t="s">
        <v>902</v>
      </c>
      <c r="G291" s="3" t="s">
        <v>25</v>
      </c>
      <c r="H291" s="11" t="s">
        <v>862</v>
      </c>
      <c r="I291" s="22">
        <f>10000+259200</f>
        <v>269200</v>
      </c>
    </row>
    <row r="292" spans="1:9" ht="30">
      <c r="A292" s="8">
        <v>102</v>
      </c>
      <c r="B292" s="4" t="s">
        <v>645</v>
      </c>
      <c r="C292" s="12" t="s">
        <v>646</v>
      </c>
      <c r="D292" s="3" t="s">
        <v>65</v>
      </c>
      <c r="E292" s="3" t="s">
        <v>0</v>
      </c>
      <c r="F292" s="27" t="s">
        <v>902</v>
      </c>
      <c r="G292" s="3" t="s">
        <v>146</v>
      </c>
      <c r="H292" s="11" t="s">
        <v>862</v>
      </c>
      <c r="I292" s="22">
        <f>20000+403200</f>
        <v>423200</v>
      </c>
    </row>
    <row r="293" spans="1:9" ht="30">
      <c r="A293" s="8">
        <v>103</v>
      </c>
      <c r="B293" s="4" t="s">
        <v>647</v>
      </c>
      <c r="C293" s="12" t="s">
        <v>648</v>
      </c>
      <c r="D293" s="3" t="s">
        <v>649</v>
      </c>
      <c r="E293" s="3" t="s">
        <v>0</v>
      </c>
      <c r="F293" s="27" t="s">
        <v>902</v>
      </c>
      <c r="G293" s="3" t="s">
        <v>3</v>
      </c>
      <c r="H293" s="11" t="s">
        <v>862</v>
      </c>
      <c r="I293" s="22">
        <f>10000+259200</f>
        <v>269200</v>
      </c>
    </row>
    <row r="294" spans="1:9" ht="30">
      <c r="A294" s="8">
        <v>104</v>
      </c>
      <c r="B294" s="4" t="s">
        <v>650</v>
      </c>
      <c r="C294" s="12" t="s">
        <v>651</v>
      </c>
      <c r="D294" s="3" t="s">
        <v>147</v>
      </c>
      <c r="E294" s="3" t="s">
        <v>0</v>
      </c>
      <c r="F294" s="27" t="s">
        <v>902</v>
      </c>
      <c r="G294" s="3" t="s">
        <v>146</v>
      </c>
      <c r="H294" s="11" t="s">
        <v>862</v>
      </c>
      <c r="I294" s="22">
        <f>5000+100800</f>
        <v>105800</v>
      </c>
    </row>
    <row r="295" spans="1:9" ht="30">
      <c r="A295" s="8">
        <v>105</v>
      </c>
      <c r="B295" s="4" t="s">
        <v>652</v>
      </c>
      <c r="C295" s="12" t="s">
        <v>653</v>
      </c>
      <c r="D295" s="3" t="s">
        <v>654</v>
      </c>
      <c r="E295" s="3" t="s">
        <v>0</v>
      </c>
      <c r="F295" s="27" t="s">
        <v>902</v>
      </c>
      <c r="G295" s="3" t="s">
        <v>12</v>
      </c>
      <c r="H295" s="11" t="s">
        <v>862</v>
      </c>
      <c r="I295" s="22">
        <v>866820</v>
      </c>
    </row>
    <row r="296" spans="1:9" ht="30">
      <c r="A296" s="8">
        <v>106</v>
      </c>
      <c r="B296" s="4" t="s">
        <v>655</v>
      </c>
      <c r="C296" s="12" t="s">
        <v>656</v>
      </c>
      <c r="D296" s="3" t="s">
        <v>14</v>
      </c>
      <c r="E296" s="3" t="s">
        <v>0</v>
      </c>
      <c r="F296" s="27" t="s">
        <v>902</v>
      </c>
      <c r="G296" s="3" t="s">
        <v>15</v>
      </c>
      <c r="H296" s="11" t="s">
        <v>862</v>
      </c>
      <c r="I296" s="22">
        <f>8333+168000</f>
        <v>176333</v>
      </c>
    </row>
    <row r="297" spans="1:9" ht="30">
      <c r="A297" s="8">
        <v>107</v>
      </c>
      <c r="B297" s="4" t="s">
        <v>657</v>
      </c>
      <c r="C297" s="12" t="s">
        <v>658</v>
      </c>
      <c r="D297" s="3" t="s">
        <v>65</v>
      </c>
      <c r="E297" s="3" t="s">
        <v>0</v>
      </c>
      <c r="F297" s="27" t="s">
        <v>902</v>
      </c>
      <c r="G297" s="3" t="s">
        <v>146</v>
      </c>
      <c r="H297" s="11" t="s">
        <v>862</v>
      </c>
      <c r="I297" s="22">
        <f>20000+403200</f>
        <v>423200</v>
      </c>
    </row>
    <row r="298" spans="1:9" ht="30">
      <c r="A298" s="8">
        <v>108</v>
      </c>
      <c r="B298" s="4" t="s">
        <v>659</v>
      </c>
      <c r="C298" s="12" t="s">
        <v>660</v>
      </c>
      <c r="D298" s="3" t="s">
        <v>16</v>
      </c>
      <c r="E298" s="3" t="s">
        <v>0</v>
      </c>
      <c r="F298" s="27" t="s">
        <v>902</v>
      </c>
      <c r="G298" s="3" t="s">
        <v>55</v>
      </c>
      <c r="H298" s="11" t="s">
        <v>862</v>
      </c>
      <c r="I298" s="22">
        <f>147413+402000</f>
        <v>549413</v>
      </c>
    </row>
    <row r="299" spans="1:9" ht="30">
      <c r="A299" s="8">
        <v>55</v>
      </c>
      <c r="B299" s="6" t="s">
        <v>101</v>
      </c>
      <c r="C299" s="12" t="s">
        <v>29</v>
      </c>
      <c r="D299" s="3" t="s">
        <v>30</v>
      </c>
      <c r="E299" s="3" t="s">
        <v>0</v>
      </c>
      <c r="F299" s="27" t="s">
        <v>902</v>
      </c>
      <c r="G299" s="3" t="s">
        <v>13</v>
      </c>
      <c r="H299" s="11" t="s">
        <v>862</v>
      </c>
      <c r="I299" s="22">
        <f>43012+1979295-13816</f>
        <v>2008491</v>
      </c>
    </row>
    <row r="300" spans="1:9">
      <c r="A300" s="8">
        <v>40</v>
      </c>
      <c r="B300" s="4" t="s">
        <v>97</v>
      </c>
      <c r="C300" s="12" t="s">
        <v>98</v>
      </c>
      <c r="D300" s="3" t="s">
        <v>45</v>
      </c>
      <c r="E300" s="3" t="s">
        <v>99</v>
      </c>
      <c r="F300" s="27" t="s">
        <v>902</v>
      </c>
      <c r="G300" s="3" t="s">
        <v>5</v>
      </c>
      <c r="H300" s="11" t="s">
        <v>862</v>
      </c>
      <c r="I300" s="22">
        <v>5031000</v>
      </c>
    </row>
    <row r="301" spans="1:9" ht="75">
      <c r="A301" s="8">
        <v>54</v>
      </c>
      <c r="B301" s="4" t="s">
        <v>580</v>
      </c>
      <c r="C301" s="12" t="s">
        <v>581</v>
      </c>
      <c r="D301" s="3" t="s">
        <v>582</v>
      </c>
      <c r="E301" s="3" t="s">
        <v>59</v>
      </c>
      <c r="F301" s="27" t="s">
        <v>902</v>
      </c>
      <c r="G301" s="3" t="s">
        <v>5</v>
      </c>
      <c r="H301" s="11" t="s">
        <v>862</v>
      </c>
      <c r="I301" s="22">
        <v>16000</v>
      </c>
    </row>
    <row r="302" spans="1:9" ht="30">
      <c r="A302" s="8">
        <v>41</v>
      </c>
      <c r="B302" s="4" t="s">
        <v>553</v>
      </c>
      <c r="C302" s="12" t="s">
        <v>554</v>
      </c>
      <c r="D302" s="3" t="s">
        <v>21</v>
      </c>
      <c r="E302" s="3" t="s">
        <v>59</v>
      </c>
      <c r="F302" s="27" t="s">
        <v>902</v>
      </c>
      <c r="G302" s="3" t="s">
        <v>146</v>
      </c>
      <c r="H302" s="11" t="s">
        <v>862</v>
      </c>
      <c r="I302" s="22">
        <v>20612</v>
      </c>
    </row>
    <row r="303" spans="1:9" ht="30">
      <c r="A303" s="8">
        <v>42</v>
      </c>
      <c r="B303" s="4" t="s">
        <v>284</v>
      </c>
      <c r="C303" s="12" t="s">
        <v>285</v>
      </c>
      <c r="D303" s="3" t="s">
        <v>286</v>
      </c>
      <c r="E303" s="3" t="s">
        <v>59</v>
      </c>
      <c r="F303" s="27" t="s">
        <v>902</v>
      </c>
      <c r="G303" s="3" t="s">
        <v>25</v>
      </c>
      <c r="H303" s="11" t="s">
        <v>862</v>
      </c>
      <c r="I303" s="22">
        <f>100000+242000</f>
        <v>342000</v>
      </c>
    </row>
    <row r="304" spans="1:9">
      <c r="A304" s="8">
        <v>43</v>
      </c>
      <c r="B304" s="4" t="s">
        <v>555</v>
      </c>
      <c r="C304" s="12" t="s">
        <v>556</v>
      </c>
      <c r="D304" s="3" t="s">
        <v>54</v>
      </c>
      <c r="E304" s="3" t="s">
        <v>59</v>
      </c>
      <c r="F304" s="27" t="s">
        <v>902</v>
      </c>
      <c r="G304" s="3" t="s">
        <v>17</v>
      </c>
      <c r="H304" s="11" t="s">
        <v>862</v>
      </c>
      <c r="I304" s="22">
        <v>20000</v>
      </c>
    </row>
    <row r="305" spans="1:9" ht="30">
      <c r="A305" s="8">
        <v>44</v>
      </c>
      <c r="B305" s="4" t="s">
        <v>296</v>
      </c>
      <c r="C305" s="12" t="s">
        <v>297</v>
      </c>
      <c r="D305" s="3" t="s">
        <v>63</v>
      </c>
      <c r="E305" s="3" t="s">
        <v>59</v>
      </c>
      <c r="F305" s="27" t="s">
        <v>902</v>
      </c>
      <c r="G305" s="3" t="s">
        <v>25</v>
      </c>
      <c r="H305" s="11" t="s">
        <v>862</v>
      </c>
      <c r="I305" s="22">
        <v>22000</v>
      </c>
    </row>
    <row r="306" spans="1:9" ht="30">
      <c r="A306" s="8">
        <v>45</v>
      </c>
      <c r="B306" s="4" t="s">
        <v>308</v>
      </c>
      <c r="C306" s="12" t="s">
        <v>309</v>
      </c>
      <c r="D306" s="3" t="s">
        <v>310</v>
      </c>
      <c r="E306" s="3" t="s">
        <v>59</v>
      </c>
      <c r="F306" s="27" t="s">
        <v>902</v>
      </c>
      <c r="G306" s="3" t="s">
        <v>311</v>
      </c>
      <c r="H306" s="11" t="s">
        <v>862</v>
      </c>
      <c r="I306" s="22">
        <f>150000+242000</f>
        <v>392000</v>
      </c>
    </row>
    <row r="307" spans="1:9">
      <c r="A307" s="8">
        <v>46</v>
      </c>
      <c r="B307" s="4" t="s">
        <v>557</v>
      </c>
      <c r="C307" s="12" t="s">
        <v>558</v>
      </c>
      <c r="D307" s="3" t="s">
        <v>559</v>
      </c>
      <c r="E307" s="3" t="s">
        <v>59</v>
      </c>
      <c r="F307" s="27" t="s">
        <v>902</v>
      </c>
      <c r="G307" s="3" t="s">
        <v>25</v>
      </c>
      <c r="H307" s="11" t="s">
        <v>862</v>
      </c>
      <c r="I307" s="22">
        <v>147661</v>
      </c>
    </row>
    <row r="308" spans="1:9" ht="30">
      <c r="A308" s="8">
        <v>47</v>
      </c>
      <c r="B308" s="4" t="s">
        <v>560</v>
      </c>
      <c r="C308" s="12" t="s">
        <v>561</v>
      </c>
      <c r="D308" s="3" t="s">
        <v>562</v>
      </c>
      <c r="E308" s="3" t="s">
        <v>59</v>
      </c>
      <c r="F308" s="27" t="s">
        <v>902</v>
      </c>
      <c r="G308" s="3" t="s">
        <v>563</v>
      </c>
      <c r="H308" s="11" t="s">
        <v>862</v>
      </c>
      <c r="I308" s="22">
        <f>99683+242000</f>
        <v>341683</v>
      </c>
    </row>
    <row r="309" spans="1:9" ht="30">
      <c r="A309" s="8">
        <v>48</v>
      </c>
      <c r="B309" s="4" t="s">
        <v>564</v>
      </c>
      <c r="C309" s="12" t="s">
        <v>565</v>
      </c>
      <c r="D309" s="3" t="s">
        <v>566</v>
      </c>
      <c r="E309" s="3" t="s">
        <v>59</v>
      </c>
      <c r="F309" s="27" t="s">
        <v>902</v>
      </c>
      <c r="G309" s="3" t="s">
        <v>567</v>
      </c>
      <c r="H309" s="11" t="s">
        <v>862</v>
      </c>
      <c r="I309" s="22">
        <v>150000</v>
      </c>
    </row>
    <row r="310" spans="1:9">
      <c r="A310" s="8">
        <v>49</v>
      </c>
      <c r="B310" s="4" t="s">
        <v>568</v>
      </c>
      <c r="C310" s="12" t="s">
        <v>569</v>
      </c>
      <c r="D310" s="3" t="s">
        <v>570</v>
      </c>
      <c r="E310" s="3" t="s">
        <v>59</v>
      </c>
      <c r="F310" s="27" t="s">
        <v>902</v>
      </c>
      <c r="G310" s="3" t="s">
        <v>25</v>
      </c>
      <c r="H310" s="11" t="s">
        <v>862</v>
      </c>
      <c r="I310" s="22">
        <f>125000+220000</f>
        <v>345000</v>
      </c>
    </row>
    <row r="311" spans="1:9" ht="30">
      <c r="A311" s="8">
        <v>50</v>
      </c>
      <c r="B311" s="4" t="s">
        <v>571</v>
      </c>
      <c r="C311" s="12" t="s">
        <v>572</v>
      </c>
      <c r="D311" s="3" t="s">
        <v>573</v>
      </c>
      <c r="E311" s="3" t="s">
        <v>59</v>
      </c>
      <c r="F311" s="27" t="s">
        <v>902</v>
      </c>
      <c r="G311" s="3" t="s">
        <v>146</v>
      </c>
      <c r="H311" s="11" t="s">
        <v>862</v>
      </c>
      <c r="I311" s="22">
        <f>100000+242000</f>
        <v>342000</v>
      </c>
    </row>
    <row r="312" spans="1:9" ht="30">
      <c r="A312" s="8">
        <v>51</v>
      </c>
      <c r="B312" s="4" t="s">
        <v>574</v>
      </c>
      <c r="C312" s="12" t="s">
        <v>575</v>
      </c>
      <c r="D312" s="3" t="s">
        <v>576</v>
      </c>
      <c r="E312" s="3" t="s">
        <v>59</v>
      </c>
      <c r="F312" s="27" t="s">
        <v>902</v>
      </c>
      <c r="G312" s="3" t="s">
        <v>22</v>
      </c>
      <c r="H312" s="11" t="s">
        <v>862</v>
      </c>
      <c r="I312" s="22">
        <f>119208+153527</f>
        <v>272735</v>
      </c>
    </row>
    <row r="313" spans="1:9" ht="30">
      <c r="A313" s="8">
        <v>52</v>
      </c>
      <c r="B313" s="4" t="s">
        <v>577</v>
      </c>
      <c r="C313" s="12" t="s">
        <v>578</v>
      </c>
      <c r="D313" s="3" t="s">
        <v>579</v>
      </c>
      <c r="E313" s="3" t="s">
        <v>59</v>
      </c>
      <c r="F313" s="27" t="s">
        <v>902</v>
      </c>
      <c r="G313" s="3" t="s">
        <v>421</v>
      </c>
      <c r="H313" s="11" t="s">
        <v>862</v>
      </c>
      <c r="I313" s="22">
        <v>100000</v>
      </c>
    </row>
    <row r="314" spans="1:9" ht="30">
      <c r="A314" s="8">
        <v>53</v>
      </c>
      <c r="B314" s="4" t="s">
        <v>329</v>
      </c>
      <c r="C314" s="12" t="s">
        <v>330</v>
      </c>
      <c r="D314" s="3" t="s">
        <v>41</v>
      </c>
      <c r="E314" s="3" t="s">
        <v>59</v>
      </c>
      <c r="F314" s="27" t="s">
        <v>902</v>
      </c>
      <c r="G314" s="3" t="s">
        <v>15</v>
      </c>
      <c r="H314" s="11" t="s">
        <v>862</v>
      </c>
      <c r="I314" s="22">
        <f>100000+264000</f>
        <v>364000</v>
      </c>
    </row>
    <row r="315" spans="1:9" ht="30">
      <c r="A315" s="18">
        <v>4</v>
      </c>
      <c r="B315" s="1" t="s">
        <v>183</v>
      </c>
      <c r="C315" s="14" t="s">
        <v>83</v>
      </c>
      <c r="D315" s="2" t="s">
        <v>21</v>
      </c>
      <c r="E315" s="3" t="s">
        <v>84</v>
      </c>
      <c r="F315" s="19" t="s">
        <v>902</v>
      </c>
      <c r="G315" s="2" t="s">
        <v>22</v>
      </c>
      <c r="H315" s="11" t="s">
        <v>861</v>
      </c>
      <c r="I315" s="20">
        <v>10249</v>
      </c>
    </row>
    <row r="316" spans="1:9" ht="30">
      <c r="A316" s="18">
        <v>5</v>
      </c>
      <c r="B316" s="1" t="s">
        <v>184</v>
      </c>
      <c r="C316" s="14" t="s">
        <v>185</v>
      </c>
      <c r="D316" s="2" t="s">
        <v>186</v>
      </c>
      <c r="E316" s="3" t="s">
        <v>80</v>
      </c>
      <c r="F316" s="19" t="s">
        <v>902</v>
      </c>
      <c r="G316" s="2" t="s">
        <v>28</v>
      </c>
      <c r="H316" s="11" t="s">
        <v>861</v>
      </c>
      <c r="I316" s="20">
        <f>636998+2064223+2064223</f>
        <v>4765444</v>
      </c>
    </row>
    <row r="317" spans="1:9" ht="30">
      <c r="A317" s="18">
        <v>6</v>
      </c>
      <c r="B317" s="1" t="s">
        <v>187</v>
      </c>
      <c r="C317" s="14" t="s">
        <v>81</v>
      </c>
      <c r="D317" s="2" t="s">
        <v>186</v>
      </c>
      <c r="E317" s="3" t="s">
        <v>80</v>
      </c>
      <c r="F317" s="19" t="s">
        <v>902</v>
      </c>
      <c r="G317" s="2" t="s">
        <v>28</v>
      </c>
      <c r="H317" s="11" t="s">
        <v>861</v>
      </c>
      <c r="I317" s="20">
        <f>566040+1617030+1317030+300000+2376520</f>
        <v>6176620</v>
      </c>
    </row>
    <row r="318" spans="1:9" ht="30">
      <c r="A318" s="18">
        <v>7</v>
      </c>
      <c r="B318" s="1" t="s">
        <v>188</v>
      </c>
      <c r="C318" s="14" t="s">
        <v>85</v>
      </c>
      <c r="D318" s="2" t="s">
        <v>189</v>
      </c>
      <c r="E318" s="3" t="s">
        <v>67</v>
      </c>
      <c r="F318" s="19" t="s">
        <v>902</v>
      </c>
      <c r="G318" s="2" t="s">
        <v>5</v>
      </c>
      <c r="H318" s="11" t="s">
        <v>861</v>
      </c>
      <c r="I318" s="20">
        <v>1793600</v>
      </c>
    </row>
    <row r="319" spans="1:9" ht="30">
      <c r="A319" s="18">
        <v>8</v>
      </c>
      <c r="B319" s="1" t="s">
        <v>190</v>
      </c>
      <c r="C319" s="14" t="s">
        <v>86</v>
      </c>
      <c r="D319" s="2" t="s">
        <v>186</v>
      </c>
      <c r="E319" s="3" t="s">
        <v>80</v>
      </c>
      <c r="F319" s="19" t="s">
        <v>902</v>
      </c>
      <c r="G319" s="2" t="s">
        <v>28</v>
      </c>
      <c r="H319" s="11" t="s">
        <v>861</v>
      </c>
      <c r="I319" s="20">
        <f>1971558+6468660+6468660+4095300+1837637+36800</f>
        <v>20878615</v>
      </c>
    </row>
    <row r="320" spans="1:9" ht="30">
      <c r="A320" s="18">
        <v>9</v>
      </c>
      <c r="B320" s="1" t="s">
        <v>191</v>
      </c>
      <c r="C320" s="14" t="s">
        <v>87</v>
      </c>
      <c r="D320" s="2" t="s">
        <v>88</v>
      </c>
      <c r="E320" s="21" t="s">
        <v>67</v>
      </c>
      <c r="F320" s="19" t="s">
        <v>902</v>
      </c>
      <c r="G320" s="2" t="s">
        <v>25</v>
      </c>
      <c r="H320" s="11" t="s">
        <v>861</v>
      </c>
      <c r="I320" s="20">
        <v>776000</v>
      </c>
    </row>
    <row r="321" spans="1:9">
      <c r="A321" s="18">
        <v>10</v>
      </c>
      <c r="B321" s="1" t="s">
        <v>192</v>
      </c>
      <c r="C321" s="14" t="s">
        <v>89</v>
      </c>
      <c r="D321" s="2" t="s">
        <v>193</v>
      </c>
      <c r="E321" s="3" t="s">
        <v>91</v>
      </c>
      <c r="F321" s="19" t="s">
        <v>902</v>
      </c>
      <c r="G321" s="2" t="s">
        <v>2</v>
      </c>
      <c r="H321" s="11" t="s">
        <v>861</v>
      </c>
      <c r="I321" s="20">
        <v>164865</v>
      </c>
    </row>
    <row r="322" spans="1:9" ht="45">
      <c r="A322" s="18">
        <v>11</v>
      </c>
      <c r="B322" s="1" t="s">
        <v>194</v>
      </c>
      <c r="C322" s="14" t="s">
        <v>90</v>
      </c>
      <c r="D322" s="2" t="s">
        <v>154</v>
      </c>
      <c r="E322" s="3" t="s">
        <v>74</v>
      </c>
      <c r="F322" s="19" t="s">
        <v>902</v>
      </c>
      <c r="G322" s="2" t="s">
        <v>64</v>
      </c>
      <c r="H322" s="11" t="s">
        <v>861</v>
      </c>
      <c r="I322" s="20">
        <v>1200000</v>
      </c>
    </row>
    <row r="323" spans="1:9" ht="30">
      <c r="A323" s="18">
        <v>12</v>
      </c>
      <c r="B323" s="1" t="s">
        <v>195</v>
      </c>
      <c r="C323" s="14" t="s">
        <v>92</v>
      </c>
      <c r="D323" s="2" t="s">
        <v>196</v>
      </c>
      <c r="E323" s="3" t="s">
        <v>74</v>
      </c>
      <c r="F323" s="19" t="s">
        <v>902</v>
      </c>
      <c r="G323" s="2" t="s">
        <v>51</v>
      </c>
      <c r="H323" s="11" t="s">
        <v>861</v>
      </c>
      <c r="I323" s="20">
        <f>1450000</f>
        <v>1450000</v>
      </c>
    </row>
    <row r="324" spans="1:9" ht="30">
      <c r="A324" s="18">
        <v>13</v>
      </c>
      <c r="B324" s="1" t="s">
        <v>197</v>
      </c>
      <c r="C324" s="14" t="s">
        <v>94</v>
      </c>
      <c r="D324" s="2" t="s">
        <v>198</v>
      </c>
      <c r="E324" s="3" t="s">
        <v>67</v>
      </c>
      <c r="F324" s="19" t="s">
        <v>902</v>
      </c>
      <c r="G324" s="2" t="s">
        <v>199</v>
      </c>
      <c r="H324" s="11" t="s">
        <v>861</v>
      </c>
      <c r="I324" s="20">
        <v>1302000</v>
      </c>
    </row>
    <row r="325" spans="1:9" ht="30">
      <c r="A325" s="18">
        <v>14</v>
      </c>
      <c r="B325" s="1" t="s">
        <v>200</v>
      </c>
      <c r="C325" s="14" t="s">
        <v>157</v>
      </c>
      <c r="D325" s="2" t="s">
        <v>8</v>
      </c>
      <c r="E325" s="3" t="s">
        <v>91</v>
      </c>
      <c r="F325" s="19" t="s">
        <v>902</v>
      </c>
      <c r="G325" s="2" t="s">
        <v>5</v>
      </c>
      <c r="H325" s="11" t="s">
        <v>861</v>
      </c>
      <c r="I325" s="20">
        <v>6300000</v>
      </c>
    </row>
    <row r="326" spans="1:9">
      <c r="A326" s="18">
        <v>15</v>
      </c>
      <c r="B326" s="1" t="s">
        <v>201</v>
      </c>
      <c r="C326" s="14" t="s">
        <v>159</v>
      </c>
      <c r="D326" s="2" t="s">
        <v>18</v>
      </c>
      <c r="E326" s="3" t="s">
        <v>152</v>
      </c>
      <c r="F326" s="19" t="s">
        <v>902</v>
      </c>
      <c r="G326" s="2" t="s">
        <v>19</v>
      </c>
      <c r="H326" s="11" t="s">
        <v>861</v>
      </c>
      <c r="I326" s="20">
        <f>258+100+778246</f>
        <v>778604</v>
      </c>
    </row>
    <row r="327" spans="1:9" ht="45">
      <c r="A327" s="18">
        <v>16</v>
      </c>
      <c r="B327" s="1" t="s">
        <v>202</v>
      </c>
      <c r="C327" s="14" t="s">
        <v>160</v>
      </c>
      <c r="D327" s="2" t="s">
        <v>154</v>
      </c>
      <c r="E327" s="3" t="s">
        <v>91</v>
      </c>
      <c r="F327" s="19" t="s">
        <v>902</v>
      </c>
      <c r="G327" s="2" t="s">
        <v>64</v>
      </c>
      <c r="H327" s="11" t="s">
        <v>861</v>
      </c>
      <c r="I327" s="20">
        <f>2670924+20000000</f>
        <v>22670924</v>
      </c>
    </row>
    <row r="328" spans="1:9">
      <c r="A328" s="18">
        <v>17</v>
      </c>
      <c r="B328" s="1" t="s">
        <v>203</v>
      </c>
      <c r="C328" s="14" t="s">
        <v>162</v>
      </c>
      <c r="D328" s="2" t="s">
        <v>204</v>
      </c>
      <c r="E328" s="3" t="s">
        <v>71</v>
      </c>
      <c r="F328" s="19" t="s">
        <v>902</v>
      </c>
      <c r="G328" s="2" t="s">
        <v>3</v>
      </c>
      <c r="H328" s="11" t="s">
        <v>861</v>
      </c>
      <c r="I328" s="20">
        <f>863500</f>
        <v>863500</v>
      </c>
    </row>
    <row r="329" spans="1:9">
      <c r="A329" s="18">
        <v>18</v>
      </c>
      <c r="B329" s="1" t="s">
        <v>205</v>
      </c>
      <c r="C329" s="14" t="s">
        <v>163</v>
      </c>
      <c r="D329" s="2" t="s">
        <v>896</v>
      </c>
      <c r="E329" s="3" t="s">
        <v>71</v>
      </c>
      <c r="F329" s="19" t="s">
        <v>902</v>
      </c>
      <c r="G329" s="2" t="s">
        <v>2</v>
      </c>
      <c r="H329" s="11" t="s">
        <v>861</v>
      </c>
      <c r="I329" s="20">
        <v>612000</v>
      </c>
    </row>
    <row r="330" spans="1:9" ht="30">
      <c r="A330" s="18">
        <v>19</v>
      </c>
      <c r="B330" s="1" t="s">
        <v>206</v>
      </c>
      <c r="C330" s="14" t="s">
        <v>164</v>
      </c>
      <c r="D330" s="2" t="s">
        <v>207</v>
      </c>
      <c r="E330" s="3" t="s">
        <v>71</v>
      </c>
      <c r="F330" s="19" t="s">
        <v>902</v>
      </c>
      <c r="G330" s="2" t="s">
        <v>208</v>
      </c>
      <c r="H330" s="11" t="s">
        <v>861</v>
      </c>
      <c r="I330" s="20">
        <v>910000</v>
      </c>
    </row>
    <row r="331" spans="1:9" ht="45">
      <c r="A331" s="18">
        <v>20</v>
      </c>
      <c r="B331" s="1" t="s">
        <v>209</v>
      </c>
      <c r="C331" s="14" t="s">
        <v>165</v>
      </c>
      <c r="D331" s="2" t="s">
        <v>210</v>
      </c>
      <c r="E331" s="3" t="s">
        <v>166</v>
      </c>
      <c r="F331" s="19" t="s">
        <v>902</v>
      </c>
      <c r="G331" s="2" t="s">
        <v>5</v>
      </c>
      <c r="H331" s="11" t="s">
        <v>861</v>
      </c>
      <c r="I331" s="20">
        <f>148800+119040+514000</f>
        <v>781840</v>
      </c>
    </row>
    <row r="332" spans="1:9" ht="30">
      <c r="A332" s="18">
        <v>21</v>
      </c>
      <c r="B332" s="1" t="s">
        <v>211</v>
      </c>
      <c r="C332" s="14" t="s">
        <v>170</v>
      </c>
      <c r="D332" s="2" t="s">
        <v>212</v>
      </c>
      <c r="E332" s="3" t="s">
        <v>171</v>
      </c>
      <c r="F332" s="19" t="s">
        <v>902</v>
      </c>
      <c r="G332" s="2" t="s">
        <v>28</v>
      </c>
      <c r="H332" s="11" t="s">
        <v>861</v>
      </c>
      <c r="I332" s="20">
        <v>150000</v>
      </c>
    </row>
    <row r="333" spans="1:9">
      <c r="A333" s="18">
        <v>22</v>
      </c>
      <c r="B333" s="1" t="s">
        <v>213</v>
      </c>
      <c r="C333" s="14" t="s">
        <v>172</v>
      </c>
      <c r="D333" s="2" t="s">
        <v>8</v>
      </c>
      <c r="E333" s="3" t="s">
        <v>174</v>
      </c>
      <c r="F333" s="19" t="s">
        <v>902</v>
      </c>
      <c r="G333" s="2" t="s">
        <v>5</v>
      </c>
      <c r="H333" s="11" t="s">
        <v>861</v>
      </c>
      <c r="I333" s="20">
        <f>1000000+500000+2000000</f>
        <v>3500000</v>
      </c>
    </row>
    <row r="334" spans="1:9" ht="30">
      <c r="A334" s="18">
        <v>23</v>
      </c>
      <c r="B334" s="1" t="s">
        <v>214</v>
      </c>
      <c r="C334" s="14" t="s">
        <v>175</v>
      </c>
      <c r="D334" s="2" t="s">
        <v>215</v>
      </c>
      <c r="E334" s="3" t="s">
        <v>91</v>
      </c>
      <c r="F334" s="19" t="s">
        <v>902</v>
      </c>
      <c r="G334" s="2" t="s">
        <v>216</v>
      </c>
      <c r="H334" s="11" t="s">
        <v>861</v>
      </c>
      <c r="I334" s="20">
        <v>2801777</v>
      </c>
    </row>
    <row r="335" spans="1:9" ht="30">
      <c r="A335" s="18">
        <v>24</v>
      </c>
      <c r="B335" s="1" t="s">
        <v>217</v>
      </c>
      <c r="C335" s="14" t="s">
        <v>218</v>
      </c>
      <c r="D335" s="2" t="s">
        <v>219</v>
      </c>
      <c r="E335" s="3" t="s">
        <v>74</v>
      </c>
      <c r="F335" s="19" t="s">
        <v>902</v>
      </c>
      <c r="G335" s="2" t="s">
        <v>216</v>
      </c>
      <c r="H335" s="11" t="s">
        <v>861</v>
      </c>
      <c r="I335" s="20">
        <v>1700000</v>
      </c>
    </row>
    <row r="336" spans="1:9" ht="30">
      <c r="A336" s="18">
        <v>25</v>
      </c>
      <c r="B336" s="1" t="s">
        <v>220</v>
      </c>
      <c r="C336" s="14" t="s">
        <v>221</v>
      </c>
      <c r="D336" s="2" t="s">
        <v>223</v>
      </c>
      <c r="E336" s="3" t="s">
        <v>222</v>
      </c>
      <c r="F336" s="19" t="s">
        <v>902</v>
      </c>
      <c r="G336" s="2" t="s">
        <v>224</v>
      </c>
      <c r="H336" s="11" t="s">
        <v>861</v>
      </c>
      <c r="I336" s="20">
        <f>504000+949742+216000+170+96+295+5295</f>
        <v>1675598</v>
      </c>
    </row>
    <row r="337" spans="1:9" ht="30">
      <c r="A337" s="18">
        <v>26</v>
      </c>
      <c r="B337" s="1" t="s">
        <v>225</v>
      </c>
      <c r="C337" s="14" t="s">
        <v>226</v>
      </c>
      <c r="D337" s="2" t="s">
        <v>228</v>
      </c>
      <c r="E337" s="3" t="s">
        <v>227</v>
      </c>
      <c r="F337" s="19" t="s">
        <v>902</v>
      </c>
      <c r="G337" s="2" t="s">
        <v>229</v>
      </c>
      <c r="H337" s="11" t="s">
        <v>861</v>
      </c>
      <c r="I337" s="20">
        <f>622650+16646+578550</f>
        <v>1217846</v>
      </c>
    </row>
    <row r="338" spans="1:9" ht="30">
      <c r="A338" s="18">
        <v>27</v>
      </c>
      <c r="B338" s="1" t="s">
        <v>230</v>
      </c>
      <c r="C338" s="14" t="s">
        <v>231</v>
      </c>
      <c r="D338" s="2" t="s">
        <v>232</v>
      </c>
      <c r="E338" s="21" t="s">
        <v>68</v>
      </c>
      <c r="F338" s="19" t="s">
        <v>902</v>
      </c>
      <c r="G338" s="2" t="s">
        <v>51</v>
      </c>
      <c r="H338" s="11" t="s">
        <v>861</v>
      </c>
      <c r="I338" s="20">
        <v>2100000</v>
      </c>
    </row>
    <row r="339" spans="1:9" ht="30">
      <c r="A339" s="18">
        <v>28</v>
      </c>
      <c r="B339" s="1" t="s">
        <v>233</v>
      </c>
      <c r="C339" s="14" t="s">
        <v>234</v>
      </c>
      <c r="D339" s="2" t="s">
        <v>235</v>
      </c>
      <c r="E339" s="21" t="s">
        <v>68</v>
      </c>
      <c r="F339" s="19" t="s">
        <v>902</v>
      </c>
      <c r="G339" s="2" t="s">
        <v>169</v>
      </c>
      <c r="H339" s="11" t="s">
        <v>861</v>
      </c>
      <c r="I339" s="20">
        <v>960000</v>
      </c>
    </row>
    <row r="340" spans="1:9" ht="30">
      <c r="A340" s="18">
        <v>29</v>
      </c>
      <c r="B340" s="1" t="s">
        <v>236</v>
      </c>
      <c r="C340" s="14" t="s">
        <v>237</v>
      </c>
      <c r="D340" s="2" t="s">
        <v>239</v>
      </c>
      <c r="E340" s="3" t="s">
        <v>238</v>
      </c>
      <c r="F340" s="19" t="s">
        <v>902</v>
      </c>
      <c r="G340" s="2" t="s">
        <v>169</v>
      </c>
      <c r="H340" s="11" t="s">
        <v>861</v>
      </c>
      <c r="I340" s="20">
        <v>1720000</v>
      </c>
    </row>
    <row r="341" spans="1:9">
      <c r="A341" s="18">
        <v>30</v>
      </c>
      <c r="B341" s="1" t="s">
        <v>240</v>
      </c>
      <c r="C341" s="14" t="s">
        <v>241</v>
      </c>
      <c r="D341" s="2" t="s">
        <v>18</v>
      </c>
      <c r="E341" s="21" t="s">
        <v>68</v>
      </c>
      <c r="F341" s="19" t="s">
        <v>902</v>
      </c>
      <c r="G341" s="2" t="s">
        <v>19</v>
      </c>
      <c r="H341" s="11" t="s">
        <v>861</v>
      </c>
      <c r="I341" s="20">
        <v>960000</v>
      </c>
    </row>
    <row r="342" spans="1:9" ht="30">
      <c r="A342" s="18">
        <v>31</v>
      </c>
      <c r="B342" s="1" t="s">
        <v>242</v>
      </c>
      <c r="C342" s="14" t="s">
        <v>243</v>
      </c>
      <c r="D342" s="2" t="s">
        <v>244</v>
      </c>
      <c r="E342" s="21" t="s">
        <v>68</v>
      </c>
      <c r="F342" s="19" t="s">
        <v>902</v>
      </c>
      <c r="G342" s="2" t="s">
        <v>169</v>
      </c>
      <c r="H342" s="11" t="s">
        <v>861</v>
      </c>
      <c r="I342" s="20">
        <v>914277</v>
      </c>
    </row>
    <row r="343" spans="1:9" ht="30">
      <c r="A343" s="18">
        <v>32</v>
      </c>
      <c r="B343" s="1" t="s">
        <v>245</v>
      </c>
      <c r="C343" s="14" t="s">
        <v>246</v>
      </c>
      <c r="D343" s="2" t="s">
        <v>247</v>
      </c>
      <c r="E343" s="21" t="s">
        <v>68</v>
      </c>
      <c r="F343" s="19" t="s">
        <v>902</v>
      </c>
      <c r="G343" s="2" t="s">
        <v>169</v>
      </c>
      <c r="H343" s="11" t="s">
        <v>861</v>
      </c>
      <c r="I343" s="20">
        <v>1683000</v>
      </c>
    </row>
    <row r="344" spans="1:9" ht="30">
      <c r="A344" s="18">
        <v>34</v>
      </c>
      <c r="B344" s="1" t="s">
        <v>252</v>
      </c>
      <c r="C344" s="14" t="s">
        <v>253</v>
      </c>
      <c r="D344" s="2" t="s">
        <v>212</v>
      </c>
      <c r="E344" s="3" t="s">
        <v>80</v>
      </c>
      <c r="F344" s="19" t="s">
        <v>902</v>
      </c>
      <c r="G344" s="2" t="s">
        <v>28</v>
      </c>
      <c r="H344" s="11" t="s">
        <v>861</v>
      </c>
      <c r="I344" s="20">
        <v>530000</v>
      </c>
    </row>
    <row r="345" spans="1:9" ht="30">
      <c r="A345" s="18">
        <v>33</v>
      </c>
      <c r="B345" s="1" t="s">
        <v>248</v>
      </c>
      <c r="C345" s="14" t="s">
        <v>249</v>
      </c>
      <c r="D345" s="2" t="s">
        <v>251</v>
      </c>
      <c r="E345" s="3" t="s">
        <v>250</v>
      </c>
      <c r="F345" s="19" t="s">
        <v>902</v>
      </c>
      <c r="G345" s="2" t="s">
        <v>25</v>
      </c>
      <c r="H345" s="11" t="s">
        <v>861</v>
      </c>
      <c r="I345" s="20">
        <v>275000</v>
      </c>
    </row>
    <row r="346" spans="1:9" ht="30">
      <c r="A346" s="18">
        <v>35</v>
      </c>
      <c r="B346" s="1" t="s">
        <v>254</v>
      </c>
      <c r="C346" s="14" t="s">
        <v>255</v>
      </c>
      <c r="D346" s="2" t="s">
        <v>182</v>
      </c>
      <c r="E346" s="3" t="s">
        <v>250</v>
      </c>
      <c r="F346" s="19" t="s">
        <v>902</v>
      </c>
      <c r="G346" s="2" t="s">
        <v>25</v>
      </c>
      <c r="H346" s="11" t="s">
        <v>861</v>
      </c>
      <c r="I346" s="20">
        <v>960000</v>
      </c>
    </row>
    <row r="347" spans="1:9">
      <c r="A347" s="18">
        <v>36</v>
      </c>
      <c r="B347" s="1" t="s">
        <v>222</v>
      </c>
      <c r="C347" s="14" t="s">
        <v>256</v>
      </c>
      <c r="D347" s="2" t="s">
        <v>30</v>
      </c>
      <c r="E347" s="3" t="s">
        <v>80</v>
      </c>
      <c r="F347" s="19" t="s">
        <v>902</v>
      </c>
      <c r="G347" s="2" t="s">
        <v>208</v>
      </c>
      <c r="H347" s="11" t="s">
        <v>861</v>
      </c>
      <c r="I347" s="20">
        <v>864000</v>
      </c>
    </row>
    <row r="348" spans="1:9" ht="30">
      <c r="A348" s="18">
        <v>37</v>
      </c>
      <c r="B348" s="1" t="s">
        <v>257</v>
      </c>
      <c r="C348" s="14" t="s">
        <v>258</v>
      </c>
      <c r="D348" s="2" t="s">
        <v>21</v>
      </c>
      <c r="E348" s="3" t="s">
        <v>77</v>
      </c>
      <c r="F348" s="19" t="s">
        <v>902</v>
      </c>
      <c r="G348" s="2" t="s">
        <v>259</v>
      </c>
      <c r="H348" s="11" t="s">
        <v>861</v>
      </c>
      <c r="I348" s="20">
        <v>178000</v>
      </c>
    </row>
    <row r="349" spans="1:9">
      <c r="A349" s="18">
        <v>38</v>
      </c>
      <c r="B349" s="1" t="s">
        <v>260</v>
      </c>
      <c r="C349" s="14" t="s">
        <v>261</v>
      </c>
      <c r="D349" s="2" t="s">
        <v>8</v>
      </c>
      <c r="E349" s="5" t="s">
        <v>99</v>
      </c>
      <c r="F349" s="19" t="s">
        <v>902</v>
      </c>
      <c r="G349" s="2" t="s">
        <v>5</v>
      </c>
      <c r="H349" s="11" t="s">
        <v>861</v>
      </c>
      <c r="I349" s="20">
        <v>308550</v>
      </c>
    </row>
    <row r="350" spans="1:9" ht="45">
      <c r="A350" s="18">
        <v>39</v>
      </c>
      <c r="B350" s="4" t="s">
        <v>262</v>
      </c>
      <c r="C350" s="12" t="s">
        <v>263</v>
      </c>
      <c r="D350" s="3" t="s">
        <v>93</v>
      </c>
      <c r="E350" s="3" t="s">
        <v>238</v>
      </c>
      <c r="F350" s="19" t="s">
        <v>902</v>
      </c>
      <c r="G350" s="3" t="s">
        <v>64</v>
      </c>
      <c r="H350" s="11" t="s">
        <v>861</v>
      </c>
      <c r="I350" s="22">
        <f>260000+1040000</f>
        <v>1300000</v>
      </c>
    </row>
    <row r="351" spans="1:9" ht="30">
      <c r="A351" s="18">
        <v>40</v>
      </c>
      <c r="B351" s="4" t="s">
        <v>264</v>
      </c>
      <c r="C351" s="12" t="s">
        <v>265</v>
      </c>
      <c r="D351" s="3" t="s">
        <v>267</v>
      </c>
      <c r="E351" s="3" t="s">
        <v>266</v>
      </c>
      <c r="F351" s="19" t="s">
        <v>902</v>
      </c>
      <c r="G351" s="3" t="s">
        <v>51</v>
      </c>
      <c r="H351" s="11" t="s">
        <v>861</v>
      </c>
      <c r="I351" s="22">
        <f>1435200+550000+2924000</f>
        <v>4909200</v>
      </c>
    </row>
    <row r="352" spans="1:9">
      <c r="A352" s="18">
        <v>41</v>
      </c>
      <c r="B352" s="4" t="s">
        <v>268</v>
      </c>
      <c r="C352" s="12" t="s">
        <v>269</v>
      </c>
      <c r="D352" s="3" t="s">
        <v>270</v>
      </c>
      <c r="E352" s="3" t="s">
        <v>68</v>
      </c>
      <c r="F352" s="19" t="s">
        <v>902</v>
      </c>
      <c r="G352" s="3" t="s">
        <v>3</v>
      </c>
      <c r="H352" s="11" t="s">
        <v>861</v>
      </c>
      <c r="I352" s="20">
        <v>10404</v>
      </c>
    </row>
    <row r="353" spans="1:9" ht="30">
      <c r="A353" s="18">
        <v>1</v>
      </c>
      <c r="B353" s="1" t="s">
        <v>176</v>
      </c>
      <c r="C353" s="14" t="s">
        <v>177</v>
      </c>
      <c r="D353" s="2" t="s">
        <v>178</v>
      </c>
      <c r="E353" s="3" t="s">
        <v>69</v>
      </c>
      <c r="F353" s="19" t="s">
        <v>902</v>
      </c>
      <c r="G353" s="2" t="s">
        <v>33</v>
      </c>
      <c r="H353" s="11" t="s">
        <v>861</v>
      </c>
      <c r="I353" s="20">
        <v>363425</v>
      </c>
    </row>
    <row r="354" spans="1:9" ht="30">
      <c r="A354" s="18">
        <v>2</v>
      </c>
      <c r="B354" s="1" t="s">
        <v>179</v>
      </c>
      <c r="C354" s="14" t="s">
        <v>72</v>
      </c>
      <c r="D354" s="2" t="s">
        <v>180</v>
      </c>
      <c r="E354" s="3" t="s">
        <v>71</v>
      </c>
      <c r="F354" s="19" t="s">
        <v>902</v>
      </c>
      <c r="G354" s="2" t="s">
        <v>5</v>
      </c>
      <c r="H354" s="11" t="s">
        <v>861</v>
      </c>
      <c r="I354" s="20">
        <v>75000</v>
      </c>
    </row>
    <row r="355" spans="1:9" ht="30">
      <c r="A355" s="18">
        <v>3</v>
      </c>
      <c r="B355" s="1" t="s">
        <v>181</v>
      </c>
      <c r="C355" s="14" t="s">
        <v>79</v>
      </c>
      <c r="D355" s="2" t="s">
        <v>182</v>
      </c>
      <c r="E355" s="3" t="s">
        <v>71</v>
      </c>
      <c r="F355" s="19" t="s">
        <v>902</v>
      </c>
      <c r="G355" s="2" t="s">
        <v>25</v>
      </c>
      <c r="H355" s="11" t="s">
        <v>861</v>
      </c>
      <c r="I355" s="20">
        <v>1339960</v>
      </c>
    </row>
    <row r="356" spans="1:9" ht="30">
      <c r="A356" s="18">
        <v>85</v>
      </c>
      <c r="B356" s="1" t="s">
        <v>391</v>
      </c>
      <c r="C356" s="14" t="s">
        <v>392</v>
      </c>
      <c r="D356" s="2" t="s">
        <v>393</v>
      </c>
      <c r="E356" s="3" t="s">
        <v>915</v>
      </c>
      <c r="F356" s="19" t="s">
        <v>902</v>
      </c>
      <c r="G356" s="2" t="s">
        <v>394</v>
      </c>
      <c r="H356" s="11" t="s">
        <v>861</v>
      </c>
      <c r="I356" s="20">
        <v>79741</v>
      </c>
    </row>
    <row r="357" spans="1:9" ht="30">
      <c r="A357" s="18">
        <v>86</v>
      </c>
      <c r="B357" s="1" t="s">
        <v>395</v>
      </c>
      <c r="C357" s="14" t="s">
        <v>396</v>
      </c>
      <c r="D357" s="2" t="s">
        <v>319</v>
      </c>
      <c r="E357" s="3" t="s">
        <v>915</v>
      </c>
      <c r="F357" s="19" t="s">
        <v>902</v>
      </c>
      <c r="G357" s="2" t="s">
        <v>397</v>
      </c>
      <c r="H357" s="11" t="s">
        <v>861</v>
      </c>
      <c r="I357" s="20">
        <v>22761</v>
      </c>
    </row>
    <row r="358" spans="1:9" ht="30">
      <c r="A358" s="18">
        <v>127</v>
      </c>
      <c r="B358" s="1" t="s">
        <v>475</v>
      </c>
      <c r="C358" s="14" t="s">
        <v>476</v>
      </c>
      <c r="D358" s="2" t="s">
        <v>326</v>
      </c>
      <c r="E358" s="3" t="s">
        <v>915</v>
      </c>
      <c r="F358" s="19" t="s">
        <v>902</v>
      </c>
      <c r="G358" s="2" t="s">
        <v>388</v>
      </c>
      <c r="H358" s="11" t="s">
        <v>861</v>
      </c>
      <c r="I358" s="20">
        <v>105800</v>
      </c>
    </row>
    <row r="359" spans="1:9" ht="30">
      <c r="A359" s="18">
        <v>94</v>
      </c>
      <c r="B359" s="1" t="s">
        <v>414</v>
      </c>
      <c r="C359" s="14" t="s">
        <v>10</v>
      </c>
      <c r="D359" s="2" t="s">
        <v>415</v>
      </c>
      <c r="E359" s="3" t="s">
        <v>915</v>
      </c>
      <c r="F359" s="19" t="s">
        <v>902</v>
      </c>
      <c r="G359" s="2" t="s">
        <v>388</v>
      </c>
      <c r="H359" s="11" t="s">
        <v>861</v>
      </c>
      <c r="I359" s="20">
        <v>35267</v>
      </c>
    </row>
    <row r="360" spans="1:9" ht="30">
      <c r="A360" s="18">
        <v>87</v>
      </c>
      <c r="B360" s="1" t="s">
        <v>398</v>
      </c>
      <c r="C360" s="14" t="s">
        <v>20</v>
      </c>
      <c r="D360" s="2" t="s">
        <v>399</v>
      </c>
      <c r="E360" s="3" t="s">
        <v>915</v>
      </c>
      <c r="F360" s="19" t="s">
        <v>902</v>
      </c>
      <c r="G360" s="2" t="s">
        <v>400</v>
      </c>
      <c r="H360" s="11" t="s">
        <v>861</v>
      </c>
      <c r="I360" s="20">
        <v>843360</v>
      </c>
    </row>
    <row r="361" spans="1:9" ht="30">
      <c r="A361" s="18">
        <v>88</v>
      </c>
      <c r="B361" s="1" t="s">
        <v>401</v>
      </c>
      <c r="C361" s="14" t="s">
        <v>23</v>
      </c>
      <c r="D361" s="2" t="s">
        <v>402</v>
      </c>
      <c r="E361" s="3" t="s">
        <v>915</v>
      </c>
      <c r="F361" s="19" t="s">
        <v>902</v>
      </c>
      <c r="G361" s="2" t="s">
        <v>403</v>
      </c>
      <c r="H361" s="11" t="s">
        <v>861</v>
      </c>
      <c r="I361" s="20">
        <v>44362</v>
      </c>
    </row>
    <row r="362" spans="1:9" ht="30">
      <c r="A362" s="18">
        <v>89</v>
      </c>
      <c r="B362" s="1" t="s">
        <v>404</v>
      </c>
      <c r="C362" s="14" t="s">
        <v>35</v>
      </c>
      <c r="D362" s="2" t="s">
        <v>399</v>
      </c>
      <c r="E362" s="3" t="s">
        <v>915</v>
      </c>
      <c r="F362" s="19" t="s">
        <v>902</v>
      </c>
      <c r="G362" s="2" t="s">
        <v>400</v>
      </c>
      <c r="H362" s="11" t="s">
        <v>861</v>
      </c>
      <c r="I362" s="20">
        <f>226000+43200</f>
        <v>269200</v>
      </c>
    </row>
    <row r="363" spans="1:9" ht="30">
      <c r="A363" s="18">
        <v>90</v>
      </c>
      <c r="B363" s="1" t="s">
        <v>405</v>
      </c>
      <c r="C363" s="14" t="s">
        <v>36</v>
      </c>
      <c r="D363" s="2" t="s">
        <v>399</v>
      </c>
      <c r="E363" s="3" t="s">
        <v>915</v>
      </c>
      <c r="F363" s="19" t="s">
        <v>902</v>
      </c>
      <c r="G363" s="2" t="s">
        <v>400</v>
      </c>
      <c r="H363" s="11" t="s">
        <v>861</v>
      </c>
      <c r="I363" s="20">
        <f>403800+39019+134600</f>
        <v>577419</v>
      </c>
    </row>
    <row r="364" spans="1:9" ht="30">
      <c r="A364" s="18">
        <v>91</v>
      </c>
      <c r="B364" s="1" t="s">
        <v>406</v>
      </c>
      <c r="C364" s="14" t="s">
        <v>37</v>
      </c>
      <c r="D364" s="2" t="s">
        <v>407</v>
      </c>
      <c r="E364" s="3" t="s">
        <v>915</v>
      </c>
      <c r="F364" s="19" t="s">
        <v>902</v>
      </c>
      <c r="G364" s="2" t="s">
        <v>408</v>
      </c>
      <c r="H364" s="11" t="s">
        <v>861</v>
      </c>
      <c r="I364" s="20">
        <f>245200+178000</f>
        <v>423200</v>
      </c>
    </row>
    <row r="365" spans="1:9" ht="30">
      <c r="A365" s="18">
        <v>92</v>
      </c>
      <c r="B365" s="1" t="s">
        <v>409</v>
      </c>
      <c r="C365" s="14" t="s">
        <v>39</v>
      </c>
      <c r="D365" s="2" t="s">
        <v>402</v>
      </c>
      <c r="E365" s="3" t="s">
        <v>915</v>
      </c>
      <c r="F365" s="19" t="s">
        <v>902</v>
      </c>
      <c r="G365" s="2" t="s">
        <v>403</v>
      </c>
      <c r="H365" s="11" t="s">
        <v>861</v>
      </c>
      <c r="I365" s="20">
        <v>287869</v>
      </c>
    </row>
    <row r="366" spans="1:9" ht="30">
      <c r="A366" s="18">
        <v>93</v>
      </c>
      <c r="B366" s="1" t="s">
        <v>410</v>
      </c>
      <c r="C366" s="14" t="s">
        <v>411</v>
      </c>
      <c r="D366" s="2" t="s">
        <v>412</v>
      </c>
      <c r="E366" s="3" t="s">
        <v>915</v>
      </c>
      <c r="F366" s="19" t="s">
        <v>902</v>
      </c>
      <c r="G366" s="2" t="s">
        <v>413</v>
      </c>
      <c r="H366" s="11" t="s">
        <v>861</v>
      </c>
      <c r="I366" s="20">
        <f>178000+211600</f>
        <v>389600</v>
      </c>
    </row>
    <row r="367" spans="1:9" ht="30">
      <c r="A367" s="18">
        <v>95</v>
      </c>
      <c r="B367" s="1" t="s">
        <v>416</v>
      </c>
      <c r="C367" s="14" t="s">
        <v>40</v>
      </c>
      <c r="D367" s="2" t="s">
        <v>417</v>
      </c>
      <c r="E367" s="3" t="s">
        <v>915</v>
      </c>
      <c r="F367" s="19" t="s">
        <v>902</v>
      </c>
      <c r="G367" s="2" t="s">
        <v>418</v>
      </c>
      <c r="H367" s="11" t="s">
        <v>861</v>
      </c>
      <c r="I367" s="20">
        <v>299425</v>
      </c>
    </row>
    <row r="368" spans="1:9" ht="30">
      <c r="A368" s="18">
        <v>96</v>
      </c>
      <c r="B368" s="1" t="s">
        <v>419</v>
      </c>
      <c r="C368" s="14" t="s">
        <v>42</v>
      </c>
      <c r="D368" s="2" t="s">
        <v>420</v>
      </c>
      <c r="E368" s="3" t="s">
        <v>915</v>
      </c>
      <c r="F368" s="19" t="s">
        <v>902</v>
      </c>
      <c r="G368" s="2" t="s">
        <v>421</v>
      </c>
      <c r="H368" s="11" t="s">
        <v>861</v>
      </c>
      <c r="I368" s="20">
        <v>524064</v>
      </c>
    </row>
    <row r="369" spans="1:9" ht="30">
      <c r="A369" s="18">
        <v>97</v>
      </c>
      <c r="B369" s="1" t="s">
        <v>422</v>
      </c>
      <c r="C369" s="14" t="s">
        <v>423</v>
      </c>
      <c r="D369" s="2" t="s">
        <v>424</v>
      </c>
      <c r="E369" s="3" t="s">
        <v>915</v>
      </c>
      <c r="F369" s="19" t="s">
        <v>902</v>
      </c>
      <c r="G369" s="2" t="s">
        <v>425</v>
      </c>
      <c r="H369" s="11" t="s">
        <v>861</v>
      </c>
      <c r="I369" s="20">
        <v>894578</v>
      </c>
    </row>
    <row r="370" spans="1:9" ht="30">
      <c r="A370" s="18">
        <v>98</v>
      </c>
      <c r="B370" s="1" t="s">
        <v>426</v>
      </c>
      <c r="C370" s="14" t="s">
        <v>26</v>
      </c>
      <c r="D370" s="2" t="s">
        <v>427</v>
      </c>
      <c r="E370" s="3" t="s">
        <v>915</v>
      </c>
      <c r="F370" s="19" t="s">
        <v>902</v>
      </c>
      <c r="G370" s="2" t="s">
        <v>428</v>
      </c>
      <c r="H370" s="11" t="s">
        <v>861</v>
      </c>
      <c r="I370" s="20">
        <v>30000</v>
      </c>
    </row>
    <row r="371" spans="1:9" ht="30">
      <c r="A371" s="18">
        <v>99</v>
      </c>
      <c r="B371" s="1" t="s">
        <v>429</v>
      </c>
      <c r="C371" s="14" t="s">
        <v>43</v>
      </c>
      <c r="D371" s="2" t="s">
        <v>281</v>
      </c>
      <c r="E371" s="3" t="s">
        <v>915</v>
      </c>
      <c r="F371" s="19" t="s">
        <v>902</v>
      </c>
      <c r="G371" s="2" t="s">
        <v>418</v>
      </c>
      <c r="H371" s="11" t="s">
        <v>861</v>
      </c>
      <c r="I371" s="20">
        <v>1043714</v>
      </c>
    </row>
    <row r="372" spans="1:9" ht="30">
      <c r="A372" s="18">
        <v>100</v>
      </c>
      <c r="B372" s="1" t="s">
        <v>430</v>
      </c>
      <c r="C372" s="14" t="s">
        <v>44</v>
      </c>
      <c r="D372" s="2" t="s">
        <v>431</v>
      </c>
      <c r="E372" s="3" t="s">
        <v>915</v>
      </c>
      <c r="F372" s="19" t="s">
        <v>902</v>
      </c>
      <c r="G372" s="2" t="s">
        <v>388</v>
      </c>
      <c r="H372" s="11" t="s">
        <v>861</v>
      </c>
      <c r="I372" s="20">
        <f>395396+614892</f>
        <v>1010288</v>
      </c>
    </row>
    <row r="373" spans="1:9" ht="30">
      <c r="A373" s="18">
        <v>101</v>
      </c>
      <c r="B373" s="1" t="s">
        <v>432</v>
      </c>
      <c r="C373" s="14" t="s">
        <v>46</v>
      </c>
      <c r="D373" s="2" t="s">
        <v>407</v>
      </c>
      <c r="E373" s="3" t="s">
        <v>915</v>
      </c>
      <c r="F373" s="19" t="s">
        <v>902</v>
      </c>
      <c r="G373" s="2" t="s">
        <v>408</v>
      </c>
      <c r="H373" s="11" t="s">
        <v>861</v>
      </c>
      <c r="I373" s="20">
        <v>520774</v>
      </c>
    </row>
    <row r="374" spans="1:9" ht="30">
      <c r="A374" s="18">
        <v>102</v>
      </c>
      <c r="B374" s="1" t="s">
        <v>433</v>
      </c>
      <c r="C374" s="14" t="s">
        <v>47</v>
      </c>
      <c r="D374" s="2" t="s">
        <v>434</v>
      </c>
      <c r="E374" s="3" t="s">
        <v>915</v>
      </c>
      <c r="F374" s="19" t="s">
        <v>902</v>
      </c>
      <c r="G374" s="2" t="s">
        <v>388</v>
      </c>
      <c r="H374" s="11" t="s">
        <v>861</v>
      </c>
      <c r="I374" s="20">
        <v>756761</v>
      </c>
    </row>
    <row r="375" spans="1:9" ht="30">
      <c r="A375" s="18">
        <v>103</v>
      </c>
      <c r="B375" s="1" t="s">
        <v>435</v>
      </c>
      <c r="C375" s="14" t="s">
        <v>48</v>
      </c>
      <c r="D375" s="2" t="s">
        <v>436</v>
      </c>
      <c r="E375" s="3" t="s">
        <v>915</v>
      </c>
      <c r="F375" s="19" t="s">
        <v>902</v>
      </c>
      <c r="G375" s="2" t="s">
        <v>388</v>
      </c>
      <c r="H375" s="11" t="s">
        <v>861</v>
      </c>
      <c r="I375" s="20">
        <f>992779</f>
        <v>992779</v>
      </c>
    </row>
    <row r="376" spans="1:9" ht="30">
      <c r="A376" s="18">
        <v>104</v>
      </c>
      <c r="B376" s="1" t="s">
        <v>437</v>
      </c>
      <c r="C376" s="14" t="s">
        <v>438</v>
      </c>
      <c r="D376" s="2" t="s">
        <v>439</v>
      </c>
      <c r="E376" s="3" t="s">
        <v>915</v>
      </c>
      <c r="F376" s="19" t="s">
        <v>902</v>
      </c>
      <c r="G376" s="2" t="s">
        <v>440</v>
      </c>
      <c r="H376" s="11" t="s">
        <v>861</v>
      </c>
      <c r="I376" s="20">
        <v>953943</v>
      </c>
    </row>
    <row r="377" spans="1:9" ht="30">
      <c r="A377" s="18">
        <v>105</v>
      </c>
      <c r="B377" s="1" t="s">
        <v>441</v>
      </c>
      <c r="C377" s="14" t="s">
        <v>52</v>
      </c>
      <c r="D377" s="2" t="s">
        <v>442</v>
      </c>
      <c r="E377" s="3" t="s">
        <v>915</v>
      </c>
      <c r="F377" s="19" t="s">
        <v>902</v>
      </c>
      <c r="G377" s="2" t="s">
        <v>17</v>
      </c>
      <c r="H377" s="11" t="s">
        <v>861</v>
      </c>
      <c r="I377" s="20">
        <v>102386</v>
      </c>
    </row>
    <row r="378" spans="1:9" ht="30">
      <c r="A378" s="18">
        <v>106</v>
      </c>
      <c r="B378" s="1" t="s">
        <v>443</v>
      </c>
      <c r="C378" s="14" t="s">
        <v>103</v>
      </c>
      <c r="D378" s="2" t="s">
        <v>31</v>
      </c>
      <c r="E378" s="3" t="s">
        <v>915</v>
      </c>
      <c r="F378" s="19" t="s">
        <v>902</v>
      </c>
      <c r="G378" s="2" t="s">
        <v>386</v>
      </c>
      <c r="H378" s="11" t="s">
        <v>861</v>
      </c>
      <c r="I378" s="20">
        <f>125700+200000+210000+32000+180925+94125+560000+330000</f>
        <v>1732750</v>
      </c>
    </row>
    <row r="379" spans="1:9" ht="30">
      <c r="A379" s="18">
        <v>107</v>
      </c>
      <c r="B379" s="4" t="s">
        <v>105</v>
      </c>
      <c r="C379" s="14" t="s">
        <v>104</v>
      </c>
      <c r="D379" s="2" t="s">
        <v>444</v>
      </c>
      <c r="E379" s="3" t="s">
        <v>915</v>
      </c>
      <c r="F379" s="19" t="s">
        <v>902</v>
      </c>
      <c r="G379" s="2" t="s">
        <v>394</v>
      </c>
      <c r="H379" s="11" t="s">
        <v>861</v>
      </c>
      <c r="I379" s="20">
        <v>423200</v>
      </c>
    </row>
    <row r="380" spans="1:9" ht="30">
      <c r="A380" s="18">
        <v>108</v>
      </c>
      <c r="B380" s="4" t="s">
        <v>445</v>
      </c>
      <c r="C380" s="14" t="s">
        <v>108</v>
      </c>
      <c r="D380" s="2" t="s">
        <v>446</v>
      </c>
      <c r="E380" s="3" t="s">
        <v>915</v>
      </c>
      <c r="F380" s="19" t="s">
        <v>902</v>
      </c>
      <c r="G380" s="2" t="s">
        <v>109</v>
      </c>
      <c r="H380" s="11" t="s">
        <v>861</v>
      </c>
      <c r="I380" s="20">
        <f>211600+211600</f>
        <v>423200</v>
      </c>
    </row>
    <row r="381" spans="1:9" ht="45">
      <c r="A381" s="18">
        <v>109</v>
      </c>
      <c r="B381" s="4" t="s">
        <v>447</v>
      </c>
      <c r="C381" s="14" t="s">
        <v>110</v>
      </c>
      <c r="D381" s="2" t="s">
        <v>390</v>
      </c>
      <c r="E381" s="3" t="s">
        <v>915</v>
      </c>
      <c r="F381" s="19" t="s">
        <v>902</v>
      </c>
      <c r="G381" s="2" t="s">
        <v>388</v>
      </c>
      <c r="H381" s="11" t="s">
        <v>861</v>
      </c>
      <c r="I381" s="20">
        <f>317400</f>
        <v>317400</v>
      </c>
    </row>
    <row r="382" spans="1:9" ht="30">
      <c r="A382" s="18">
        <v>110</v>
      </c>
      <c r="B382" s="4" t="s">
        <v>911</v>
      </c>
      <c r="C382" s="14" t="s">
        <v>111</v>
      </c>
      <c r="D382" s="3" t="s">
        <v>448</v>
      </c>
      <c r="E382" s="3" t="s">
        <v>915</v>
      </c>
      <c r="F382" s="19" t="s">
        <v>902</v>
      </c>
      <c r="G382" s="2" t="s">
        <v>6</v>
      </c>
      <c r="H382" s="11" t="s">
        <v>861</v>
      </c>
      <c r="I382" s="20">
        <f>176330+211600+211600</f>
        <v>599530</v>
      </c>
    </row>
    <row r="383" spans="1:9" ht="30">
      <c r="A383" s="18">
        <v>111</v>
      </c>
      <c r="B383" s="4" t="s">
        <v>912</v>
      </c>
      <c r="C383" s="14" t="s">
        <v>112</v>
      </c>
      <c r="D383" s="3" t="s">
        <v>449</v>
      </c>
      <c r="E383" s="3" t="s">
        <v>915</v>
      </c>
      <c r="F383" s="19" t="s">
        <v>902</v>
      </c>
      <c r="G383" s="2" t="s">
        <v>13</v>
      </c>
      <c r="H383" s="11" t="s">
        <v>861</v>
      </c>
      <c r="I383" s="20">
        <f>105800+317400</f>
        <v>423200</v>
      </c>
    </row>
    <row r="384" spans="1:9" ht="45">
      <c r="A384" s="18">
        <v>112</v>
      </c>
      <c r="B384" s="4" t="s">
        <v>114</v>
      </c>
      <c r="C384" s="14" t="s">
        <v>113</v>
      </c>
      <c r="D384" s="3" t="s">
        <v>78</v>
      </c>
      <c r="E384" s="3" t="s">
        <v>915</v>
      </c>
      <c r="F384" s="19" t="s">
        <v>902</v>
      </c>
      <c r="G384" s="3" t="s">
        <v>56</v>
      </c>
      <c r="H384" s="11" t="s">
        <v>861</v>
      </c>
      <c r="I384" s="20">
        <v>2049989</v>
      </c>
    </row>
    <row r="385" spans="1:9" ht="45">
      <c r="A385" s="18">
        <v>128</v>
      </c>
      <c r="B385" s="4" t="s">
        <v>114</v>
      </c>
      <c r="C385" s="12" t="s">
        <v>113</v>
      </c>
      <c r="D385" s="3" t="s">
        <v>78</v>
      </c>
      <c r="E385" s="3" t="s">
        <v>915</v>
      </c>
      <c r="F385" s="19" t="s">
        <v>902</v>
      </c>
      <c r="G385" s="3" t="s">
        <v>56</v>
      </c>
      <c r="H385" s="11" t="s">
        <v>861</v>
      </c>
      <c r="I385" s="22">
        <f>94575</f>
        <v>94575</v>
      </c>
    </row>
    <row r="386" spans="1:9" ht="30">
      <c r="A386" s="18">
        <v>113</v>
      </c>
      <c r="B386" s="4" t="s">
        <v>115</v>
      </c>
      <c r="C386" s="14" t="s">
        <v>57</v>
      </c>
      <c r="D386" s="3" t="s">
        <v>61</v>
      </c>
      <c r="E386" s="3" t="s">
        <v>915</v>
      </c>
      <c r="F386" s="19" t="s">
        <v>902</v>
      </c>
      <c r="G386" s="3" t="s">
        <v>62</v>
      </c>
      <c r="H386" s="11" t="s">
        <v>861</v>
      </c>
      <c r="I386" s="20">
        <f>211600+105800+105800</f>
        <v>423200</v>
      </c>
    </row>
    <row r="387" spans="1:9" ht="30">
      <c r="A387" s="18">
        <v>114</v>
      </c>
      <c r="B387" s="4" t="s">
        <v>118</v>
      </c>
      <c r="C387" s="14" t="s">
        <v>117</v>
      </c>
      <c r="D387" s="3" t="s">
        <v>450</v>
      </c>
      <c r="E387" s="3" t="s">
        <v>915</v>
      </c>
      <c r="F387" s="19" t="s">
        <v>902</v>
      </c>
      <c r="G387" s="3" t="s">
        <v>51</v>
      </c>
      <c r="H387" s="11" t="s">
        <v>861</v>
      </c>
      <c r="I387" s="20">
        <f>105800+211600</f>
        <v>317400</v>
      </c>
    </row>
    <row r="388" spans="1:9" ht="30">
      <c r="A388" s="18">
        <v>115</v>
      </c>
      <c r="B388" s="4" t="s">
        <v>120</v>
      </c>
      <c r="C388" s="14" t="s">
        <v>119</v>
      </c>
      <c r="D388" s="3" t="s">
        <v>451</v>
      </c>
      <c r="E388" s="3" t="s">
        <v>915</v>
      </c>
      <c r="F388" s="19" t="s">
        <v>902</v>
      </c>
      <c r="G388" s="2" t="s">
        <v>28</v>
      </c>
      <c r="H388" s="11" t="s">
        <v>861</v>
      </c>
      <c r="I388" s="20">
        <f>224333+538392</f>
        <v>762725</v>
      </c>
    </row>
    <row r="389" spans="1:9" ht="30">
      <c r="A389" s="18">
        <v>116</v>
      </c>
      <c r="B389" s="4" t="s">
        <v>124</v>
      </c>
      <c r="C389" s="14" t="s">
        <v>123</v>
      </c>
      <c r="D389" s="3" t="s">
        <v>452</v>
      </c>
      <c r="E389" s="3" t="s">
        <v>915</v>
      </c>
      <c r="F389" s="19" t="s">
        <v>902</v>
      </c>
      <c r="G389" s="2" t="s">
        <v>403</v>
      </c>
      <c r="H389" s="11" t="s">
        <v>861</v>
      </c>
      <c r="I389" s="20">
        <f>282134+141066</f>
        <v>423200</v>
      </c>
    </row>
    <row r="390" spans="1:9" ht="30">
      <c r="A390" s="18">
        <v>117</v>
      </c>
      <c r="B390" s="4" t="s">
        <v>127</v>
      </c>
      <c r="C390" s="14" t="s">
        <v>126</v>
      </c>
      <c r="D390" s="3" t="s">
        <v>453</v>
      </c>
      <c r="E390" s="3" t="s">
        <v>915</v>
      </c>
      <c r="F390" s="19" t="s">
        <v>902</v>
      </c>
      <c r="G390" s="2" t="s">
        <v>13</v>
      </c>
      <c r="H390" s="11" t="s">
        <v>861</v>
      </c>
      <c r="I390" s="20">
        <f>211600+317585</f>
        <v>529185</v>
      </c>
    </row>
    <row r="391" spans="1:9" ht="30">
      <c r="A391" s="18">
        <v>129</v>
      </c>
      <c r="B391" s="4" t="s">
        <v>129</v>
      </c>
      <c r="C391" s="12" t="s">
        <v>128</v>
      </c>
      <c r="D391" s="3" t="s">
        <v>8</v>
      </c>
      <c r="E391" s="3" t="s">
        <v>915</v>
      </c>
      <c r="F391" s="19" t="s">
        <v>902</v>
      </c>
      <c r="G391" s="3" t="s">
        <v>5</v>
      </c>
      <c r="H391" s="11" t="s">
        <v>861</v>
      </c>
      <c r="I391" s="22">
        <f>817810+833408</f>
        <v>1651218</v>
      </c>
    </row>
    <row r="392" spans="1:9" ht="45">
      <c r="A392" s="18">
        <v>130</v>
      </c>
      <c r="B392" s="4" t="s">
        <v>477</v>
      </c>
      <c r="C392" s="12" t="s">
        <v>130</v>
      </c>
      <c r="D392" s="3" t="s">
        <v>478</v>
      </c>
      <c r="E392" s="3" t="s">
        <v>915</v>
      </c>
      <c r="F392" s="19" t="s">
        <v>902</v>
      </c>
      <c r="G392" s="3" t="s">
        <v>131</v>
      </c>
      <c r="H392" s="11" t="s">
        <v>861</v>
      </c>
      <c r="I392" s="22">
        <f>647617+977340</f>
        <v>1624957</v>
      </c>
    </row>
    <row r="393" spans="1:9" ht="45">
      <c r="A393" s="18">
        <v>118</v>
      </c>
      <c r="B393" s="4" t="s">
        <v>454</v>
      </c>
      <c r="C393" s="14" t="s">
        <v>132</v>
      </c>
      <c r="D393" s="3" t="s">
        <v>455</v>
      </c>
      <c r="E393" s="3" t="s">
        <v>915</v>
      </c>
      <c r="F393" s="19" t="s">
        <v>902</v>
      </c>
      <c r="G393" s="2" t="s">
        <v>413</v>
      </c>
      <c r="H393" s="11" t="s">
        <v>861</v>
      </c>
      <c r="I393" s="20">
        <v>293226</v>
      </c>
    </row>
    <row r="394" spans="1:9" ht="45">
      <c r="A394" s="18">
        <v>119</v>
      </c>
      <c r="B394" s="4" t="s">
        <v>903</v>
      </c>
      <c r="C394" s="14" t="s">
        <v>133</v>
      </c>
      <c r="D394" s="3" t="s">
        <v>456</v>
      </c>
      <c r="E394" s="3" t="s">
        <v>915</v>
      </c>
      <c r="F394" s="19" t="s">
        <v>902</v>
      </c>
      <c r="G394" s="3" t="s">
        <v>7</v>
      </c>
      <c r="H394" s="11" t="s">
        <v>861</v>
      </c>
      <c r="I394" s="20">
        <f>266412+179465+89730</f>
        <v>535607</v>
      </c>
    </row>
    <row r="395" spans="1:9" ht="30">
      <c r="A395" s="18">
        <v>120</v>
      </c>
      <c r="B395" s="4" t="s">
        <v>457</v>
      </c>
      <c r="C395" s="14" t="s">
        <v>458</v>
      </c>
      <c r="D395" s="3" t="s">
        <v>459</v>
      </c>
      <c r="E395" s="3" t="s">
        <v>915</v>
      </c>
      <c r="F395" s="19" t="s">
        <v>902</v>
      </c>
      <c r="G395" s="3" t="s">
        <v>34</v>
      </c>
      <c r="H395" s="11" t="s">
        <v>861</v>
      </c>
      <c r="I395" s="20">
        <v>1297860</v>
      </c>
    </row>
    <row r="396" spans="1:9" ht="30">
      <c r="A396" s="18">
        <v>121</v>
      </c>
      <c r="B396" s="4" t="s">
        <v>460</v>
      </c>
      <c r="C396" s="14" t="s">
        <v>461</v>
      </c>
      <c r="D396" s="3" t="s">
        <v>54</v>
      </c>
      <c r="E396" s="3" t="s">
        <v>915</v>
      </c>
      <c r="F396" s="19" t="s">
        <v>902</v>
      </c>
      <c r="G396" s="3" t="s">
        <v>17</v>
      </c>
      <c r="H396" s="11" t="s">
        <v>861</v>
      </c>
      <c r="I396" s="20">
        <f>1842049</f>
        <v>1842049</v>
      </c>
    </row>
    <row r="397" spans="1:9" ht="30">
      <c r="A397" s="18">
        <v>122</v>
      </c>
      <c r="B397" s="4" t="s">
        <v>462</v>
      </c>
      <c r="C397" s="14" t="s">
        <v>463</v>
      </c>
      <c r="D397" s="3" t="s">
        <v>154</v>
      </c>
      <c r="E397" s="3" t="s">
        <v>915</v>
      </c>
      <c r="F397" s="19" t="s">
        <v>902</v>
      </c>
      <c r="G397" s="3" t="s">
        <v>464</v>
      </c>
      <c r="H397" s="11" t="s">
        <v>861</v>
      </c>
      <c r="I397" s="20">
        <v>1404900</v>
      </c>
    </row>
    <row r="398" spans="1:9" ht="30">
      <c r="A398" s="18">
        <v>124</v>
      </c>
      <c r="B398" s="4" t="s">
        <v>468</v>
      </c>
      <c r="C398" s="14" t="s">
        <v>469</v>
      </c>
      <c r="D398" s="3" t="s">
        <v>27</v>
      </c>
      <c r="E398" s="3" t="s">
        <v>915</v>
      </c>
      <c r="F398" s="19" t="s">
        <v>902</v>
      </c>
      <c r="G398" s="2" t="s">
        <v>28</v>
      </c>
      <c r="H398" s="11" t="s">
        <v>861</v>
      </c>
      <c r="I398" s="20">
        <v>647625</v>
      </c>
    </row>
    <row r="399" spans="1:9" ht="30">
      <c r="A399" s="18">
        <v>125</v>
      </c>
      <c r="B399" s="1" t="s">
        <v>470</v>
      </c>
      <c r="C399" s="14" t="s">
        <v>471</v>
      </c>
      <c r="D399" s="2" t="s">
        <v>472</v>
      </c>
      <c r="E399" s="3" t="s">
        <v>915</v>
      </c>
      <c r="F399" s="19" t="s">
        <v>902</v>
      </c>
      <c r="G399" s="2" t="s">
        <v>199</v>
      </c>
      <c r="H399" s="11" t="s">
        <v>861</v>
      </c>
      <c r="I399" s="20">
        <v>300000</v>
      </c>
    </row>
    <row r="400" spans="1:9" ht="30">
      <c r="A400" s="18">
        <v>126</v>
      </c>
      <c r="B400" s="1" t="s">
        <v>473</v>
      </c>
      <c r="C400" s="14" t="s">
        <v>474</v>
      </c>
      <c r="D400" s="2" t="s">
        <v>281</v>
      </c>
      <c r="E400" s="3" t="s">
        <v>915</v>
      </c>
      <c r="F400" s="19" t="s">
        <v>902</v>
      </c>
      <c r="G400" s="2" t="s">
        <v>418</v>
      </c>
      <c r="H400" s="11" t="s">
        <v>861</v>
      </c>
      <c r="I400" s="20">
        <v>736680</v>
      </c>
    </row>
    <row r="401" spans="1:9" ht="30">
      <c r="A401" s="18">
        <v>131</v>
      </c>
      <c r="B401" s="4" t="s">
        <v>473</v>
      </c>
      <c r="C401" s="12" t="s">
        <v>474</v>
      </c>
      <c r="D401" s="3" t="s">
        <v>281</v>
      </c>
      <c r="E401" s="3" t="s">
        <v>915</v>
      </c>
      <c r="F401" s="19" t="s">
        <v>902</v>
      </c>
      <c r="G401" s="3" t="s">
        <v>418</v>
      </c>
      <c r="H401" s="11" t="s">
        <v>861</v>
      </c>
      <c r="I401" s="22">
        <v>736680</v>
      </c>
    </row>
    <row r="402" spans="1:9" ht="30">
      <c r="A402" s="18">
        <v>132</v>
      </c>
      <c r="B402" s="4" t="s">
        <v>479</v>
      </c>
      <c r="C402" s="12" t="s">
        <v>480</v>
      </c>
      <c r="D402" s="3" t="s">
        <v>481</v>
      </c>
      <c r="E402" s="3" t="s">
        <v>915</v>
      </c>
      <c r="F402" s="19" t="s">
        <v>902</v>
      </c>
      <c r="G402" s="3" t="s">
        <v>28</v>
      </c>
      <c r="H402" s="11" t="s">
        <v>861</v>
      </c>
      <c r="I402" s="22">
        <f>1452000+1212600</f>
        <v>2664600</v>
      </c>
    </row>
    <row r="403" spans="1:9" ht="30">
      <c r="A403" s="18">
        <v>81</v>
      </c>
      <c r="B403" s="1" t="s">
        <v>381</v>
      </c>
      <c r="C403" s="14" t="s">
        <v>382</v>
      </c>
      <c r="D403" s="2" t="s">
        <v>383</v>
      </c>
      <c r="E403" s="3" t="s">
        <v>915</v>
      </c>
      <c r="F403" s="19" t="s">
        <v>902</v>
      </c>
      <c r="G403" s="2" t="s">
        <v>17</v>
      </c>
      <c r="H403" s="11" t="s">
        <v>861</v>
      </c>
      <c r="I403" s="20">
        <v>271072</v>
      </c>
    </row>
    <row r="404" spans="1:9" ht="30">
      <c r="A404" s="18">
        <v>80</v>
      </c>
      <c r="B404" s="6" t="s">
        <v>101</v>
      </c>
      <c r="C404" s="14" t="s">
        <v>29</v>
      </c>
      <c r="D404" s="2" t="s">
        <v>30</v>
      </c>
      <c r="E404" s="3" t="s">
        <v>915</v>
      </c>
      <c r="F404" s="19" t="s">
        <v>902</v>
      </c>
      <c r="G404" s="2" t="s">
        <v>13</v>
      </c>
      <c r="H404" s="11" t="s">
        <v>861</v>
      </c>
      <c r="I404" s="20">
        <f>1318385+735053+735054</f>
        <v>2788492</v>
      </c>
    </row>
    <row r="405" spans="1:9" ht="30">
      <c r="A405" s="18">
        <v>82</v>
      </c>
      <c r="B405" s="1" t="s">
        <v>384</v>
      </c>
      <c r="C405" s="14" t="s">
        <v>385</v>
      </c>
      <c r="D405" s="2" t="s">
        <v>31</v>
      </c>
      <c r="E405" s="3" t="s">
        <v>915</v>
      </c>
      <c r="F405" s="19" t="s">
        <v>902</v>
      </c>
      <c r="G405" s="2" t="s">
        <v>386</v>
      </c>
      <c r="H405" s="11" t="s">
        <v>861</v>
      </c>
      <c r="I405" s="20">
        <v>1361360</v>
      </c>
    </row>
    <row r="406" spans="1:9" ht="30">
      <c r="A406" s="18">
        <v>83</v>
      </c>
      <c r="B406" s="1" t="s">
        <v>387</v>
      </c>
      <c r="C406" s="14" t="s">
        <v>32</v>
      </c>
      <c r="D406" s="2" t="s">
        <v>326</v>
      </c>
      <c r="E406" s="3" t="s">
        <v>915</v>
      </c>
      <c r="F406" s="19" t="s">
        <v>902</v>
      </c>
      <c r="G406" s="2" t="s">
        <v>388</v>
      </c>
      <c r="H406" s="11" t="s">
        <v>861</v>
      </c>
      <c r="I406" s="20">
        <v>115974</v>
      </c>
    </row>
    <row r="407" spans="1:9" ht="30">
      <c r="A407" s="18">
        <v>123</v>
      </c>
      <c r="B407" s="4" t="s">
        <v>465</v>
      </c>
      <c r="C407" s="14" t="s">
        <v>466</v>
      </c>
      <c r="D407" s="2" t="s">
        <v>467</v>
      </c>
      <c r="E407" s="3" t="s">
        <v>915</v>
      </c>
      <c r="F407" s="19" t="s">
        <v>902</v>
      </c>
      <c r="G407" s="2" t="s">
        <v>17</v>
      </c>
      <c r="H407" s="11" t="s">
        <v>861</v>
      </c>
      <c r="I407" s="20">
        <v>602411</v>
      </c>
    </row>
    <row r="408" spans="1:9" ht="30">
      <c r="A408" s="18">
        <v>84</v>
      </c>
      <c r="B408" s="1" t="s">
        <v>389</v>
      </c>
      <c r="C408" s="14" t="s">
        <v>102</v>
      </c>
      <c r="D408" s="2" t="s">
        <v>390</v>
      </c>
      <c r="E408" s="3" t="s">
        <v>915</v>
      </c>
      <c r="F408" s="19" t="s">
        <v>902</v>
      </c>
      <c r="G408" s="2" t="s">
        <v>388</v>
      </c>
      <c r="H408" s="11" t="s">
        <v>861</v>
      </c>
      <c r="I408" s="20">
        <v>105800</v>
      </c>
    </row>
    <row r="409" spans="1:9">
      <c r="A409" s="18">
        <v>42</v>
      </c>
      <c r="B409" s="4" t="s">
        <v>97</v>
      </c>
      <c r="C409" s="12" t="s">
        <v>98</v>
      </c>
      <c r="D409" s="5" t="s">
        <v>45</v>
      </c>
      <c r="E409" s="5" t="s">
        <v>99</v>
      </c>
      <c r="F409" s="19" t="s">
        <v>902</v>
      </c>
      <c r="G409" s="3" t="s">
        <v>5</v>
      </c>
      <c r="H409" s="11" t="s">
        <v>861</v>
      </c>
      <c r="I409" s="20">
        <v>700000</v>
      </c>
    </row>
    <row r="410" spans="1:9">
      <c r="A410" s="18">
        <v>72</v>
      </c>
      <c r="B410" s="4" t="s">
        <v>356</v>
      </c>
      <c r="C410" s="12" t="s">
        <v>357</v>
      </c>
      <c r="D410" s="3" t="s">
        <v>358</v>
      </c>
      <c r="E410" s="3" t="s">
        <v>59</v>
      </c>
      <c r="F410" s="19" t="s">
        <v>902</v>
      </c>
      <c r="G410" s="3" t="s">
        <v>13</v>
      </c>
      <c r="H410" s="11" t="s">
        <v>861</v>
      </c>
      <c r="I410" s="22">
        <v>200000</v>
      </c>
    </row>
    <row r="411" spans="1:9">
      <c r="A411" s="18">
        <v>73</v>
      </c>
      <c r="B411" s="4" t="s">
        <v>359</v>
      </c>
      <c r="C411" s="12" t="s">
        <v>360</v>
      </c>
      <c r="D411" s="3" t="s">
        <v>135</v>
      </c>
      <c r="E411" s="3" t="s">
        <v>59</v>
      </c>
      <c r="F411" s="19" t="s">
        <v>902</v>
      </c>
      <c r="G411" s="3" t="s">
        <v>25</v>
      </c>
      <c r="H411" s="11" t="s">
        <v>861</v>
      </c>
      <c r="I411" s="22">
        <f>100000+384000</f>
        <v>484000</v>
      </c>
    </row>
    <row r="412" spans="1:9" ht="30">
      <c r="A412" s="18">
        <v>74</v>
      </c>
      <c r="B412" s="4" t="s">
        <v>361</v>
      </c>
      <c r="C412" s="12" t="s">
        <v>362</v>
      </c>
      <c r="D412" s="3" t="s">
        <v>363</v>
      </c>
      <c r="E412" s="3" t="s">
        <v>59</v>
      </c>
      <c r="F412" s="19" t="s">
        <v>902</v>
      </c>
      <c r="G412" s="3" t="s">
        <v>364</v>
      </c>
      <c r="H412" s="11" t="s">
        <v>861</v>
      </c>
      <c r="I412" s="22">
        <v>340000</v>
      </c>
    </row>
    <row r="413" spans="1:9">
      <c r="A413" s="18">
        <v>79</v>
      </c>
      <c r="B413" s="4" t="s">
        <v>378</v>
      </c>
      <c r="C413" s="12" t="s">
        <v>379</v>
      </c>
      <c r="D413" s="3" t="s">
        <v>380</v>
      </c>
      <c r="E413" s="3" t="s">
        <v>59</v>
      </c>
      <c r="F413" s="19" t="s">
        <v>902</v>
      </c>
      <c r="G413" s="3" t="s">
        <v>19</v>
      </c>
      <c r="H413" s="11" t="s">
        <v>861</v>
      </c>
      <c r="I413" s="22">
        <v>484000</v>
      </c>
    </row>
    <row r="414" spans="1:9">
      <c r="A414" s="18">
        <v>75</v>
      </c>
      <c r="B414" s="4" t="s">
        <v>365</v>
      </c>
      <c r="C414" s="12" t="s">
        <v>366</v>
      </c>
      <c r="D414" s="3" t="s">
        <v>367</v>
      </c>
      <c r="E414" s="3" t="s">
        <v>59</v>
      </c>
      <c r="F414" s="19" t="s">
        <v>902</v>
      </c>
      <c r="G414" s="3" t="s">
        <v>19</v>
      </c>
      <c r="H414" s="11" t="s">
        <v>861</v>
      </c>
      <c r="I414" s="22">
        <v>365000</v>
      </c>
    </row>
    <row r="415" spans="1:9" ht="45">
      <c r="A415" s="18">
        <v>76</v>
      </c>
      <c r="B415" s="4" t="s">
        <v>368</v>
      </c>
      <c r="C415" s="12" t="s">
        <v>369</v>
      </c>
      <c r="D415" s="3" t="s">
        <v>370</v>
      </c>
      <c r="E415" s="3" t="s">
        <v>59</v>
      </c>
      <c r="F415" s="19" t="s">
        <v>902</v>
      </c>
      <c r="G415" s="3" t="s">
        <v>64</v>
      </c>
      <c r="H415" s="11" t="s">
        <v>861</v>
      </c>
      <c r="I415" s="22">
        <v>150000</v>
      </c>
    </row>
    <row r="416" spans="1:9" ht="45">
      <c r="A416" s="18">
        <v>77</v>
      </c>
      <c r="B416" s="4" t="s">
        <v>371</v>
      </c>
      <c r="C416" s="12" t="s">
        <v>372</v>
      </c>
      <c r="D416" s="3" t="s">
        <v>373</v>
      </c>
      <c r="E416" s="3" t="s">
        <v>59</v>
      </c>
      <c r="F416" s="19" t="s">
        <v>902</v>
      </c>
      <c r="G416" s="3" t="s">
        <v>116</v>
      </c>
      <c r="H416" s="11" t="s">
        <v>861</v>
      </c>
      <c r="I416" s="22">
        <f>150000+336000</f>
        <v>486000</v>
      </c>
    </row>
    <row r="417" spans="1:9" ht="45">
      <c r="A417" s="18">
        <v>78</v>
      </c>
      <c r="B417" s="4" t="s">
        <v>374</v>
      </c>
      <c r="C417" s="12" t="s">
        <v>375</v>
      </c>
      <c r="D417" s="3" t="s">
        <v>376</v>
      </c>
      <c r="E417" s="3" t="s">
        <v>59</v>
      </c>
      <c r="F417" s="19" t="s">
        <v>902</v>
      </c>
      <c r="G417" s="3" t="s">
        <v>377</v>
      </c>
      <c r="H417" s="11" t="s">
        <v>861</v>
      </c>
      <c r="I417" s="22">
        <v>284000</v>
      </c>
    </row>
    <row r="418" spans="1:9" ht="30">
      <c r="A418" s="18">
        <v>68</v>
      </c>
      <c r="B418" s="1" t="s">
        <v>344</v>
      </c>
      <c r="C418" s="14" t="s">
        <v>345</v>
      </c>
      <c r="D418" s="2" t="s">
        <v>346</v>
      </c>
      <c r="E418" s="2" t="s">
        <v>59</v>
      </c>
      <c r="F418" s="19" t="s">
        <v>902</v>
      </c>
      <c r="G418" s="2" t="s">
        <v>347</v>
      </c>
      <c r="H418" s="11" t="s">
        <v>861</v>
      </c>
      <c r="I418" s="20">
        <v>340000</v>
      </c>
    </row>
    <row r="419" spans="1:9" ht="30">
      <c r="A419" s="18">
        <v>69</v>
      </c>
      <c r="B419" s="1" t="s">
        <v>348</v>
      </c>
      <c r="C419" s="14" t="s">
        <v>349</v>
      </c>
      <c r="D419" s="2" t="s">
        <v>350</v>
      </c>
      <c r="E419" s="2" t="s">
        <v>59</v>
      </c>
      <c r="F419" s="19" t="s">
        <v>902</v>
      </c>
      <c r="G419" s="2" t="s">
        <v>337</v>
      </c>
      <c r="H419" s="11" t="s">
        <v>861</v>
      </c>
      <c r="I419" s="20">
        <v>365000</v>
      </c>
    </row>
    <row r="420" spans="1:9" ht="45">
      <c r="A420" s="18">
        <v>70</v>
      </c>
      <c r="B420" s="1" t="s">
        <v>351</v>
      </c>
      <c r="C420" s="14" t="s">
        <v>352</v>
      </c>
      <c r="D420" s="2" t="s">
        <v>1</v>
      </c>
      <c r="E420" s="2" t="s">
        <v>59</v>
      </c>
      <c r="F420" s="19" t="s">
        <v>902</v>
      </c>
      <c r="G420" s="2" t="s">
        <v>107</v>
      </c>
      <c r="H420" s="11" t="s">
        <v>861</v>
      </c>
      <c r="I420" s="20">
        <v>365000</v>
      </c>
    </row>
    <row r="421" spans="1:9" ht="30">
      <c r="A421" s="18">
        <v>71</v>
      </c>
      <c r="B421" s="1" t="s">
        <v>353</v>
      </c>
      <c r="C421" s="14" t="s">
        <v>354</v>
      </c>
      <c r="D421" s="2" t="s">
        <v>355</v>
      </c>
      <c r="E421" s="2" t="s">
        <v>59</v>
      </c>
      <c r="F421" s="19" t="s">
        <v>902</v>
      </c>
      <c r="G421" s="2" t="s">
        <v>146</v>
      </c>
      <c r="H421" s="11" t="s">
        <v>861</v>
      </c>
      <c r="I421" s="20">
        <v>389000</v>
      </c>
    </row>
    <row r="422" spans="1:9" ht="30">
      <c r="A422" s="18">
        <v>43</v>
      </c>
      <c r="B422" s="1" t="s">
        <v>271</v>
      </c>
      <c r="C422" s="14" t="s">
        <v>272</v>
      </c>
      <c r="D422" s="2" t="s">
        <v>61</v>
      </c>
      <c r="E422" s="2" t="s">
        <v>59</v>
      </c>
      <c r="F422" s="19" t="s">
        <v>902</v>
      </c>
      <c r="G422" s="2" t="s">
        <v>62</v>
      </c>
      <c r="H422" s="11" t="s">
        <v>861</v>
      </c>
      <c r="I422" s="20">
        <v>20000</v>
      </c>
    </row>
    <row r="423" spans="1:9" ht="30">
      <c r="A423" s="18">
        <v>58</v>
      </c>
      <c r="B423" s="1" t="s">
        <v>315</v>
      </c>
      <c r="C423" s="14" t="s">
        <v>316</v>
      </c>
      <c r="D423" s="2" t="s">
        <v>63</v>
      </c>
      <c r="E423" s="2" t="s">
        <v>59</v>
      </c>
      <c r="F423" s="19" t="s">
        <v>902</v>
      </c>
      <c r="G423" s="2" t="s">
        <v>25</v>
      </c>
      <c r="H423" s="11" t="s">
        <v>861</v>
      </c>
      <c r="I423" s="20">
        <v>43080</v>
      </c>
    </row>
    <row r="424" spans="1:9">
      <c r="A424" s="18">
        <v>44</v>
      </c>
      <c r="B424" s="1" t="s">
        <v>273</v>
      </c>
      <c r="C424" s="14" t="s">
        <v>274</v>
      </c>
      <c r="D424" s="2" t="s">
        <v>275</v>
      </c>
      <c r="E424" s="2" t="s">
        <v>59</v>
      </c>
      <c r="F424" s="19" t="s">
        <v>902</v>
      </c>
      <c r="G424" s="2" t="s">
        <v>33</v>
      </c>
      <c r="H424" s="11" t="s">
        <v>861</v>
      </c>
      <c r="I424" s="20">
        <v>341996</v>
      </c>
    </row>
    <row r="425" spans="1:9" ht="30">
      <c r="A425" s="18">
        <v>45</v>
      </c>
      <c r="B425" s="1" t="s">
        <v>276</v>
      </c>
      <c r="C425" s="14" t="s">
        <v>277</v>
      </c>
      <c r="D425" s="2" t="s">
        <v>278</v>
      </c>
      <c r="E425" s="2" t="s">
        <v>59</v>
      </c>
      <c r="F425" s="19" t="s">
        <v>902</v>
      </c>
      <c r="G425" s="2" t="s">
        <v>51</v>
      </c>
      <c r="H425" s="11" t="s">
        <v>861</v>
      </c>
      <c r="I425" s="20">
        <v>262484</v>
      </c>
    </row>
    <row r="426" spans="1:9" ht="30">
      <c r="A426" s="18">
        <v>46</v>
      </c>
      <c r="B426" s="1" t="s">
        <v>279</v>
      </c>
      <c r="C426" s="14" t="s">
        <v>280</v>
      </c>
      <c r="D426" s="2" t="s">
        <v>281</v>
      </c>
      <c r="E426" s="2" t="s">
        <v>59</v>
      </c>
      <c r="F426" s="19" t="s">
        <v>902</v>
      </c>
      <c r="G426" s="2" t="s">
        <v>15</v>
      </c>
      <c r="H426" s="11" t="s">
        <v>861</v>
      </c>
      <c r="I426" s="20">
        <v>364000</v>
      </c>
    </row>
    <row r="427" spans="1:9" ht="30">
      <c r="A427" s="18">
        <v>47</v>
      </c>
      <c r="B427" s="1" t="s">
        <v>282</v>
      </c>
      <c r="C427" s="14" t="s">
        <v>283</v>
      </c>
      <c r="D427" s="2" t="s">
        <v>41</v>
      </c>
      <c r="E427" s="2" t="s">
        <v>59</v>
      </c>
      <c r="F427" s="19" t="s">
        <v>902</v>
      </c>
      <c r="G427" s="2" t="s">
        <v>15</v>
      </c>
      <c r="H427" s="11" t="s">
        <v>861</v>
      </c>
      <c r="I427" s="20">
        <v>342000</v>
      </c>
    </row>
    <row r="428" spans="1:9" ht="30">
      <c r="A428" s="18">
        <v>48</v>
      </c>
      <c r="B428" s="1" t="s">
        <v>284</v>
      </c>
      <c r="C428" s="14" t="s">
        <v>285</v>
      </c>
      <c r="D428" s="2" t="s">
        <v>286</v>
      </c>
      <c r="E428" s="2" t="s">
        <v>59</v>
      </c>
      <c r="F428" s="19" t="s">
        <v>902</v>
      </c>
      <c r="G428" s="2" t="s">
        <v>25</v>
      </c>
      <c r="H428" s="11" t="s">
        <v>861</v>
      </c>
      <c r="I428" s="20">
        <v>364000</v>
      </c>
    </row>
    <row r="429" spans="1:9" ht="30">
      <c r="A429" s="18">
        <v>49</v>
      </c>
      <c r="B429" s="1" t="s">
        <v>287</v>
      </c>
      <c r="C429" s="14" t="s">
        <v>288</v>
      </c>
      <c r="D429" s="2" t="s">
        <v>289</v>
      </c>
      <c r="E429" s="2" t="s">
        <v>59</v>
      </c>
      <c r="F429" s="19" t="s">
        <v>902</v>
      </c>
      <c r="G429" s="2" t="s">
        <v>146</v>
      </c>
      <c r="H429" s="11" t="s">
        <v>861</v>
      </c>
      <c r="I429" s="20">
        <v>370000</v>
      </c>
    </row>
    <row r="430" spans="1:9" ht="30">
      <c r="A430" s="18">
        <v>50</v>
      </c>
      <c r="B430" s="1" t="s">
        <v>290</v>
      </c>
      <c r="C430" s="14" t="s">
        <v>291</v>
      </c>
      <c r="D430" s="2" t="s">
        <v>292</v>
      </c>
      <c r="E430" s="2" t="s">
        <v>59</v>
      </c>
      <c r="F430" s="19" t="s">
        <v>902</v>
      </c>
      <c r="G430" s="2" t="s">
        <v>22</v>
      </c>
      <c r="H430" s="11" t="s">
        <v>861</v>
      </c>
      <c r="I430" s="20">
        <v>320000</v>
      </c>
    </row>
    <row r="431" spans="1:9" ht="30">
      <c r="A431" s="18">
        <v>51</v>
      </c>
      <c r="B431" s="1" t="s">
        <v>293</v>
      </c>
      <c r="C431" s="14" t="s">
        <v>294</v>
      </c>
      <c r="D431" s="2" t="s">
        <v>295</v>
      </c>
      <c r="E431" s="2" t="s">
        <v>59</v>
      </c>
      <c r="F431" s="19" t="s">
        <v>902</v>
      </c>
      <c r="G431" s="2" t="s">
        <v>216</v>
      </c>
      <c r="H431" s="11" t="s">
        <v>861</v>
      </c>
      <c r="I431" s="20">
        <f>50000+38000</f>
        <v>88000</v>
      </c>
    </row>
    <row r="432" spans="1:9" ht="30">
      <c r="A432" s="18">
        <v>52</v>
      </c>
      <c r="B432" s="1" t="s">
        <v>296</v>
      </c>
      <c r="C432" s="14" t="s">
        <v>297</v>
      </c>
      <c r="D432" s="2" t="s">
        <v>63</v>
      </c>
      <c r="E432" s="2" t="s">
        <v>59</v>
      </c>
      <c r="F432" s="19" t="s">
        <v>902</v>
      </c>
      <c r="G432" s="2" t="s">
        <v>25</v>
      </c>
      <c r="H432" s="11" t="s">
        <v>861</v>
      </c>
      <c r="I432" s="20">
        <v>342000</v>
      </c>
    </row>
    <row r="433" spans="1:9" ht="30">
      <c r="A433" s="18">
        <v>53</v>
      </c>
      <c r="B433" s="1" t="s">
        <v>298</v>
      </c>
      <c r="C433" s="14" t="s">
        <v>299</v>
      </c>
      <c r="D433" s="2" t="s">
        <v>300</v>
      </c>
      <c r="E433" s="2" t="s">
        <v>59</v>
      </c>
      <c r="F433" s="19" t="s">
        <v>902</v>
      </c>
      <c r="G433" s="2" t="s">
        <v>3</v>
      </c>
      <c r="H433" s="11" t="s">
        <v>861</v>
      </c>
      <c r="I433" s="20">
        <v>320000</v>
      </c>
    </row>
    <row r="434" spans="1:9" ht="45">
      <c r="A434" s="18">
        <v>54</v>
      </c>
      <c r="B434" s="1" t="s">
        <v>301</v>
      </c>
      <c r="C434" s="14" t="s">
        <v>302</v>
      </c>
      <c r="D434" s="2" t="s">
        <v>303</v>
      </c>
      <c r="E434" s="2" t="s">
        <v>59</v>
      </c>
      <c r="F434" s="19" t="s">
        <v>902</v>
      </c>
      <c r="G434" s="2" t="s">
        <v>304</v>
      </c>
      <c r="H434" s="11" t="s">
        <v>861</v>
      </c>
      <c r="I434" s="20">
        <f>4500+225991</f>
        <v>230491</v>
      </c>
    </row>
    <row r="435" spans="1:9" ht="30">
      <c r="A435" s="18">
        <v>55</v>
      </c>
      <c r="B435" s="1" t="s">
        <v>305</v>
      </c>
      <c r="C435" s="14" t="s">
        <v>306</v>
      </c>
      <c r="D435" s="2" t="s">
        <v>307</v>
      </c>
      <c r="E435" s="2" t="s">
        <v>59</v>
      </c>
      <c r="F435" s="19" t="s">
        <v>902</v>
      </c>
      <c r="G435" s="2" t="s">
        <v>51</v>
      </c>
      <c r="H435" s="11" t="s">
        <v>861</v>
      </c>
      <c r="I435" s="20">
        <v>535032</v>
      </c>
    </row>
    <row r="436" spans="1:9" ht="30">
      <c r="A436" s="18">
        <v>56</v>
      </c>
      <c r="B436" s="1" t="s">
        <v>308</v>
      </c>
      <c r="C436" s="14" t="s">
        <v>309</v>
      </c>
      <c r="D436" s="2" t="s">
        <v>310</v>
      </c>
      <c r="E436" s="2" t="s">
        <v>59</v>
      </c>
      <c r="F436" s="19" t="s">
        <v>902</v>
      </c>
      <c r="G436" s="2" t="s">
        <v>311</v>
      </c>
      <c r="H436" s="11" t="s">
        <v>861</v>
      </c>
      <c r="I436" s="20">
        <v>396967</v>
      </c>
    </row>
    <row r="437" spans="1:9" ht="30">
      <c r="A437" s="18">
        <v>57</v>
      </c>
      <c r="B437" s="1" t="s">
        <v>312</v>
      </c>
      <c r="C437" s="14" t="s">
        <v>313</v>
      </c>
      <c r="D437" s="2" t="s">
        <v>314</v>
      </c>
      <c r="E437" s="2" t="s">
        <v>59</v>
      </c>
      <c r="F437" s="19" t="s">
        <v>902</v>
      </c>
      <c r="G437" s="2" t="s">
        <v>51</v>
      </c>
      <c r="H437" s="11" t="s">
        <v>861</v>
      </c>
      <c r="I437" s="20">
        <f>370000</f>
        <v>370000</v>
      </c>
    </row>
    <row r="438" spans="1:9" ht="30">
      <c r="A438" s="18">
        <v>60</v>
      </c>
      <c r="B438" s="1" t="s">
        <v>320</v>
      </c>
      <c r="C438" s="14" t="s">
        <v>321</v>
      </c>
      <c r="D438" s="2" t="s">
        <v>322</v>
      </c>
      <c r="E438" s="2" t="s">
        <v>59</v>
      </c>
      <c r="F438" s="19" t="s">
        <v>902</v>
      </c>
      <c r="G438" s="2" t="s">
        <v>323</v>
      </c>
      <c r="H438" s="11" t="s">
        <v>861</v>
      </c>
      <c r="I438" s="20">
        <f>35000+173405</f>
        <v>208405</v>
      </c>
    </row>
    <row r="439" spans="1:9" ht="30">
      <c r="A439" s="18">
        <v>59</v>
      </c>
      <c r="B439" s="1" t="s">
        <v>317</v>
      </c>
      <c r="C439" s="14" t="s">
        <v>318</v>
      </c>
      <c r="D439" s="2" t="s">
        <v>319</v>
      </c>
      <c r="E439" s="2" t="s">
        <v>59</v>
      </c>
      <c r="F439" s="19" t="s">
        <v>902</v>
      </c>
      <c r="G439" s="2" t="s">
        <v>199</v>
      </c>
      <c r="H439" s="11" t="s">
        <v>861</v>
      </c>
      <c r="I439" s="20">
        <v>342000</v>
      </c>
    </row>
    <row r="440" spans="1:9" ht="30">
      <c r="A440" s="18">
        <v>61</v>
      </c>
      <c r="B440" s="1" t="s">
        <v>324</v>
      </c>
      <c r="C440" s="14" t="s">
        <v>325</v>
      </c>
      <c r="D440" s="2" t="s">
        <v>326</v>
      </c>
      <c r="E440" s="2" t="s">
        <v>59</v>
      </c>
      <c r="F440" s="19" t="s">
        <v>902</v>
      </c>
      <c r="G440" s="2" t="s">
        <v>3</v>
      </c>
      <c r="H440" s="11" t="s">
        <v>861</v>
      </c>
      <c r="I440" s="20">
        <v>484000</v>
      </c>
    </row>
    <row r="441" spans="1:9" ht="30">
      <c r="A441" s="18">
        <v>62</v>
      </c>
      <c r="B441" s="1" t="s">
        <v>327</v>
      </c>
      <c r="C441" s="14" t="s">
        <v>328</v>
      </c>
      <c r="D441" s="2" t="s">
        <v>60</v>
      </c>
      <c r="E441" s="2" t="s">
        <v>59</v>
      </c>
      <c r="F441" s="19" t="s">
        <v>902</v>
      </c>
      <c r="G441" s="2" t="s">
        <v>33</v>
      </c>
      <c r="H441" s="11" t="s">
        <v>861</v>
      </c>
      <c r="I441" s="20">
        <v>364000</v>
      </c>
    </row>
    <row r="442" spans="1:9" ht="30">
      <c r="A442" s="18">
        <v>63</v>
      </c>
      <c r="B442" s="1" t="s">
        <v>329</v>
      </c>
      <c r="C442" s="14" t="s">
        <v>330</v>
      </c>
      <c r="D442" s="2" t="s">
        <v>41</v>
      </c>
      <c r="E442" s="2" t="s">
        <v>59</v>
      </c>
      <c r="F442" s="19" t="s">
        <v>902</v>
      </c>
      <c r="G442" s="2" t="s">
        <v>15</v>
      </c>
      <c r="H442" s="11" t="s">
        <v>861</v>
      </c>
      <c r="I442" s="20">
        <v>414000</v>
      </c>
    </row>
    <row r="443" spans="1:9">
      <c r="A443" s="18">
        <v>64</v>
      </c>
      <c r="B443" s="1" t="s">
        <v>331</v>
      </c>
      <c r="C443" s="14" t="s">
        <v>332</v>
      </c>
      <c r="D443" s="2" t="s">
        <v>333</v>
      </c>
      <c r="E443" s="2" t="s">
        <v>59</v>
      </c>
      <c r="F443" s="19" t="s">
        <v>902</v>
      </c>
      <c r="G443" s="2" t="s">
        <v>25</v>
      </c>
      <c r="H443" s="11" t="s">
        <v>861</v>
      </c>
      <c r="I443" s="20">
        <v>414000</v>
      </c>
    </row>
    <row r="444" spans="1:9" ht="30">
      <c r="A444" s="18">
        <v>65</v>
      </c>
      <c r="B444" s="1" t="s">
        <v>334</v>
      </c>
      <c r="C444" s="14" t="s">
        <v>335</v>
      </c>
      <c r="D444" s="2" t="s">
        <v>336</v>
      </c>
      <c r="E444" s="2" t="s">
        <v>59</v>
      </c>
      <c r="F444" s="19" t="s">
        <v>902</v>
      </c>
      <c r="G444" s="2" t="s">
        <v>337</v>
      </c>
      <c r="H444" s="11" t="s">
        <v>861</v>
      </c>
      <c r="I444" s="20">
        <v>340000</v>
      </c>
    </row>
    <row r="445" spans="1:9" ht="30">
      <c r="A445" s="18">
        <v>66</v>
      </c>
      <c r="B445" s="1" t="s">
        <v>338</v>
      </c>
      <c r="C445" s="14" t="s">
        <v>339</v>
      </c>
      <c r="D445" s="2" t="s">
        <v>340</v>
      </c>
      <c r="E445" s="2" t="s">
        <v>59</v>
      </c>
      <c r="F445" s="19" t="s">
        <v>902</v>
      </c>
      <c r="G445" s="2" t="s">
        <v>51</v>
      </c>
      <c r="H445" s="11" t="s">
        <v>861</v>
      </c>
      <c r="I445" s="20">
        <v>390000</v>
      </c>
    </row>
    <row r="446" spans="1:9" ht="30">
      <c r="A446" s="18">
        <v>67</v>
      </c>
      <c r="B446" s="1" t="s">
        <v>341</v>
      </c>
      <c r="C446" s="14" t="s">
        <v>342</v>
      </c>
      <c r="D446" s="2" t="s">
        <v>343</v>
      </c>
      <c r="E446" s="2" t="s">
        <v>59</v>
      </c>
      <c r="F446" s="19" t="s">
        <v>902</v>
      </c>
      <c r="G446" s="2" t="s">
        <v>5</v>
      </c>
      <c r="H446" s="11" t="s">
        <v>861</v>
      </c>
      <c r="I446" s="20">
        <v>365000</v>
      </c>
    </row>
    <row r="447" spans="1:9" ht="31.5">
      <c r="A447" s="62">
        <v>100</v>
      </c>
      <c r="B447" s="46" t="s">
        <v>158</v>
      </c>
      <c r="C447" s="12" t="s">
        <v>157</v>
      </c>
      <c r="D447" s="50" t="s">
        <v>58</v>
      </c>
      <c r="E447" s="54" t="s">
        <v>91</v>
      </c>
      <c r="F447" s="62" t="s">
        <v>902</v>
      </c>
      <c r="G447" s="50" t="s">
        <v>5</v>
      </c>
      <c r="H447" s="57" t="s">
        <v>892</v>
      </c>
      <c r="I447" s="51">
        <f>30400000+2500000-27900000</f>
        <v>5000000</v>
      </c>
    </row>
    <row r="448" spans="1:9" ht="31.5">
      <c r="A448" s="62">
        <v>101</v>
      </c>
      <c r="B448" s="46" t="s">
        <v>1002</v>
      </c>
      <c r="C448" s="14" t="s">
        <v>159</v>
      </c>
      <c r="D448" s="50" t="s">
        <v>1043</v>
      </c>
      <c r="E448" s="54" t="s">
        <v>152</v>
      </c>
      <c r="F448" s="62" t="s">
        <v>902</v>
      </c>
      <c r="G448" s="50" t="s">
        <v>19</v>
      </c>
      <c r="H448" s="57" t="s">
        <v>892</v>
      </c>
      <c r="I448" s="51">
        <v>861920</v>
      </c>
    </row>
    <row r="449" spans="1:9" ht="31.5">
      <c r="A449" s="62">
        <v>104</v>
      </c>
      <c r="B449" s="46" t="s">
        <v>1005</v>
      </c>
      <c r="C449" s="14" t="s">
        <v>163</v>
      </c>
      <c r="D449" s="50" t="s">
        <v>1045</v>
      </c>
      <c r="E449" s="54" t="s">
        <v>71</v>
      </c>
      <c r="F449" s="62" t="s">
        <v>902</v>
      </c>
      <c r="G449" s="50" t="s">
        <v>2</v>
      </c>
      <c r="H449" s="57" t="s">
        <v>892</v>
      </c>
      <c r="I449" s="51">
        <v>2143000</v>
      </c>
    </row>
    <row r="450" spans="1:9" ht="31.5">
      <c r="A450" s="62">
        <v>106</v>
      </c>
      <c r="B450" s="46" t="s">
        <v>1007</v>
      </c>
      <c r="C450" s="14" t="s">
        <v>164</v>
      </c>
      <c r="D450" s="2" t="s">
        <v>207</v>
      </c>
      <c r="E450" s="54" t="s">
        <v>71</v>
      </c>
      <c r="F450" s="62" t="s">
        <v>902</v>
      </c>
      <c r="G450" s="56" t="s">
        <v>13</v>
      </c>
      <c r="H450" s="57" t="s">
        <v>892</v>
      </c>
      <c r="I450" s="51">
        <v>960000</v>
      </c>
    </row>
    <row r="451" spans="1:9" ht="31.5">
      <c r="A451" s="62">
        <v>107</v>
      </c>
      <c r="B451" s="46" t="s">
        <v>1008</v>
      </c>
      <c r="C451" s="14" t="s">
        <v>165</v>
      </c>
      <c r="D451" s="50" t="s">
        <v>1047</v>
      </c>
      <c r="E451" s="54" t="s">
        <v>166</v>
      </c>
      <c r="F451" s="62" t="s">
        <v>902</v>
      </c>
      <c r="G451" s="50" t="s">
        <v>5</v>
      </c>
      <c r="H451" s="57" t="s">
        <v>892</v>
      </c>
      <c r="I451" s="51">
        <v>297675</v>
      </c>
    </row>
    <row r="452" spans="1:9" ht="31.5">
      <c r="A452" s="62">
        <v>108</v>
      </c>
      <c r="B452" s="46" t="s">
        <v>1009</v>
      </c>
      <c r="C452" s="12" t="s">
        <v>167</v>
      </c>
      <c r="D452" s="50" t="s">
        <v>168</v>
      </c>
      <c r="E452" s="54" t="s">
        <v>91</v>
      </c>
      <c r="F452" s="62" t="s">
        <v>902</v>
      </c>
      <c r="G452" s="50" t="s">
        <v>169</v>
      </c>
      <c r="H452" s="57" t="s">
        <v>892</v>
      </c>
      <c r="I452" s="51">
        <v>2219780</v>
      </c>
    </row>
    <row r="453" spans="1:9" ht="47.25">
      <c r="A453" s="62">
        <v>109</v>
      </c>
      <c r="B453" s="46" t="s">
        <v>1010</v>
      </c>
      <c r="C453" s="14" t="s">
        <v>170</v>
      </c>
      <c r="D453" s="50" t="s">
        <v>156</v>
      </c>
      <c r="E453" s="55" t="s">
        <v>171</v>
      </c>
      <c r="F453" s="62" t="s">
        <v>902</v>
      </c>
      <c r="G453" s="50" t="s">
        <v>28</v>
      </c>
      <c r="H453" s="57" t="s">
        <v>892</v>
      </c>
      <c r="I453" s="51">
        <v>606054</v>
      </c>
    </row>
    <row r="454" spans="1:9" ht="47.25">
      <c r="A454" s="62">
        <v>26</v>
      </c>
      <c r="B454" s="44" t="s">
        <v>939</v>
      </c>
      <c r="C454" s="44" t="s">
        <v>40</v>
      </c>
      <c r="D454" s="48" t="s">
        <v>41</v>
      </c>
      <c r="E454" s="51" t="s">
        <v>0</v>
      </c>
      <c r="F454" s="62" t="s">
        <v>902</v>
      </c>
      <c r="G454" s="48" t="s">
        <v>15</v>
      </c>
      <c r="H454" s="57" t="s">
        <v>892</v>
      </c>
      <c r="I454" s="58">
        <f>326793+345780</f>
        <v>672573</v>
      </c>
    </row>
    <row r="455" spans="1:9" ht="63">
      <c r="A455" s="62">
        <v>34</v>
      </c>
      <c r="B455" s="44" t="s">
        <v>947</v>
      </c>
      <c r="C455" s="14" t="s">
        <v>438</v>
      </c>
      <c r="D455" s="48" t="s">
        <v>49</v>
      </c>
      <c r="E455" s="51" t="s">
        <v>0</v>
      </c>
      <c r="F455" s="62" t="s">
        <v>902</v>
      </c>
      <c r="G455" s="48" t="s">
        <v>1065</v>
      </c>
      <c r="H455" s="57" t="s">
        <v>892</v>
      </c>
      <c r="I455" s="58">
        <f>521000+1051700</f>
        <v>1572700</v>
      </c>
    </row>
    <row r="456" spans="1:9" ht="47.25">
      <c r="A456" s="62">
        <v>37</v>
      </c>
      <c r="B456" s="44" t="s">
        <v>950</v>
      </c>
      <c r="C456" s="12" t="s">
        <v>50</v>
      </c>
      <c r="D456" s="48" t="s">
        <v>1026</v>
      </c>
      <c r="E456" s="51" t="s">
        <v>0</v>
      </c>
      <c r="F456" s="62" t="s">
        <v>902</v>
      </c>
      <c r="G456" s="48" t="s">
        <v>56</v>
      </c>
      <c r="H456" s="57" t="s">
        <v>892</v>
      </c>
      <c r="I456" s="58">
        <f>1409040+7644</f>
        <v>1416684</v>
      </c>
    </row>
    <row r="457" spans="1:9" ht="47.25">
      <c r="A457" s="62">
        <v>39</v>
      </c>
      <c r="B457" s="46" t="s">
        <v>105</v>
      </c>
      <c r="C457" s="14" t="s">
        <v>104</v>
      </c>
      <c r="D457" s="50" t="s">
        <v>106</v>
      </c>
      <c r="E457" s="51" t="s">
        <v>0</v>
      </c>
      <c r="F457" s="62" t="s">
        <v>902</v>
      </c>
      <c r="G457" s="50" t="s">
        <v>107</v>
      </c>
      <c r="H457" s="57" t="s">
        <v>892</v>
      </c>
      <c r="I457" s="58">
        <f>211600+211600</f>
        <v>423200</v>
      </c>
    </row>
    <row r="458" spans="1:9" ht="47.25">
      <c r="A458" s="62">
        <v>42</v>
      </c>
      <c r="B458" s="46" t="s">
        <v>954</v>
      </c>
      <c r="C458" s="14" t="s">
        <v>111</v>
      </c>
      <c r="D458" s="50" t="s">
        <v>49</v>
      </c>
      <c r="E458" s="51" t="s">
        <v>0</v>
      </c>
      <c r="F458" s="62" t="s">
        <v>902</v>
      </c>
      <c r="G458" s="50" t="s">
        <v>6</v>
      </c>
      <c r="H458" s="57" t="s">
        <v>892</v>
      </c>
      <c r="I458" s="58">
        <f>133800+105800</f>
        <v>239600</v>
      </c>
    </row>
    <row r="459" spans="1:9" ht="47.25">
      <c r="A459" s="62">
        <v>43</v>
      </c>
      <c r="B459" s="46" t="s">
        <v>955</v>
      </c>
      <c r="C459" s="14" t="s">
        <v>112</v>
      </c>
      <c r="D459" s="50" t="s">
        <v>1029</v>
      </c>
      <c r="E459" s="51" t="s">
        <v>0</v>
      </c>
      <c r="F459" s="62" t="s">
        <v>902</v>
      </c>
      <c r="G459" s="50" t="s">
        <v>25</v>
      </c>
      <c r="H459" s="57" t="s">
        <v>892</v>
      </c>
      <c r="I459" s="58">
        <f>125960+282130</f>
        <v>408090</v>
      </c>
    </row>
    <row r="460" spans="1:9" ht="47.25">
      <c r="A460" s="62">
        <v>44</v>
      </c>
      <c r="B460" s="46" t="s">
        <v>114</v>
      </c>
      <c r="C460" s="14" t="s">
        <v>113</v>
      </c>
      <c r="D460" s="50" t="s">
        <v>78</v>
      </c>
      <c r="E460" s="51" t="s">
        <v>0</v>
      </c>
      <c r="F460" s="62" t="s">
        <v>902</v>
      </c>
      <c r="G460" s="50" t="s">
        <v>56</v>
      </c>
      <c r="H460" s="57" t="s">
        <v>892</v>
      </c>
      <c r="I460" s="58">
        <v>1989426</v>
      </c>
    </row>
    <row r="461" spans="1:9" ht="47.25">
      <c r="A461" s="62">
        <v>45</v>
      </c>
      <c r="B461" s="46" t="s">
        <v>115</v>
      </c>
      <c r="C461" s="14" t="s">
        <v>57</v>
      </c>
      <c r="D461" s="50" t="s">
        <v>1030</v>
      </c>
      <c r="E461" s="51" t="s">
        <v>0</v>
      </c>
      <c r="F461" s="62" t="s">
        <v>902</v>
      </c>
      <c r="G461" s="50" t="s">
        <v>116</v>
      </c>
      <c r="H461" s="57" t="s">
        <v>892</v>
      </c>
      <c r="I461" s="58">
        <f>105800*3+90690</f>
        <v>408090</v>
      </c>
    </row>
    <row r="462" spans="1:9" ht="31.5">
      <c r="A462" s="62">
        <v>46</v>
      </c>
      <c r="B462" s="46" t="s">
        <v>118</v>
      </c>
      <c r="C462" s="14" t="s">
        <v>117</v>
      </c>
      <c r="D462" s="50" t="s">
        <v>1031</v>
      </c>
      <c r="E462" s="51" t="s">
        <v>0</v>
      </c>
      <c r="F462" s="62" t="s">
        <v>902</v>
      </c>
      <c r="G462" s="50" t="s">
        <v>51</v>
      </c>
      <c r="H462" s="57" t="s">
        <v>892</v>
      </c>
      <c r="I462" s="58">
        <f>211600*2</f>
        <v>423200</v>
      </c>
    </row>
    <row r="463" spans="1:9" ht="31.5">
      <c r="A463" s="62">
        <v>48</v>
      </c>
      <c r="B463" s="46" t="s">
        <v>122</v>
      </c>
      <c r="C463" s="12" t="s">
        <v>121</v>
      </c>
      <c r="D463" s="50" t="s">
        <v>58</v>
      </c>
      <c r="E463" s="51" t="s">
        <v>0</v>
      </c>
      <c r="F463" s="62" t="s">
        <v>902</v>
      </c>
      <c r="G463" s="50" t="s">
        <v>5</v>
      </c>
      <c r="H463" s="57" t="s">
        <v>892</v>
      </c>
      <c r="I463" s="58">
        <v>5116008</v>
      </c>
    </row>
    <row r="464" spans="1:9" ht="31.5">
      <c r="A464" s="62">
        <v>49</v>
      </c>
      <c r="B464" s="46" t="s">
        <v>124</v>
      </c>
      <c r="C464" s="14" t="s">
        <v>123</v>
      </c>
      <c r="D464" s="50" t="s">
        <v>125</v>
      </c>
      <c r="E464" s="51" t="s">
        <v>0</v>
      </c>
      <c r="F464" s="62" t="s">
        <v>902</v>
      </c>
      <c r="G464" s="50" t="s">
        <v>25</v>
      </c>
      <c r="H464" s="57" t="s">
        <v>892</v>
      </c>
      <c r="I464" s="58">
        <v>141066</v>
      </c>
    </row>
    <row r="465" spans="1:9" ht="31.5">
      <c r="A465" s="62">
        <v>50</v>
      </c>
      <c r="B465" s="46" t="s">
        <v>127</v>
      </c>
      <c r="C465" s="14" t="s">
        <v>126</v>
      </c>
      <c r="D465" s="50" t="s">
        <v>1033</v>
      </c>
      <c r="E465" s="51" t="s">
        <v>0</v>
      </c>
      <c r="F465" s="62" t="s">
        <v>902</v>
      </c>
      <c r="G465" s="50" t="s">
        <v>13</v>
      </c>
      <c r="H465" s="57" t="s">
        <v>892</v>
      </c>
      <c r="I465" s="58">
        <v>135189</v>
      </c>
    </row>
    <row r="466" spans="1:9" ht="31.5">
      <c r="A466" s="62">
        <v>51</v>
      </c>
      <c r="B466" s="46" t="s">
        <v>129</v>
      </c>
      <c r="C466" s="12" t="s">
        <v>128</v>
      </c>
      <c r="D466" s="50" t="s">
        <v>58</v>
      </c>
      <c r="E466" s="51" t="s">
        <v>0</v>
      </c>
      <c r="F466" s="62" t="s">
        <v>902</v>
      </c>
      <c r="G466" s="50" t="s">
        <v>5</v>
      </c>
      <c r="H466" s="57" t="s">
        <v>892</v>
      </c>
      <c r="I466" s="58">
        <v>2067250</v>
      </c>
    </row>
    <row r="467" spans="1:9" ht="47.25">
      <c r="A467" s="62">
        <v>52</v>
      </c>
      <c r="B467" s="46" t="s">
        <v>956</v>
      </c>
      <c r="C467" s="12" t="s">
        <v>130</v>
      </c>
      <c r="D467" s="50" t="s">
        <v>1034</v>
      </c>
      <c r="E467" s="51" t="s">
        <v>0</v>
      </c>
      <c r="F467" s="62" t="s">
        <v>902</v>
      </c>
      <c r="G467" s="50" t="s">
        <v>131</v>
      </c>
      <c r="H467" s="57" t="s">
        <v>892</v>
      </c>
      <c r="I467" s="58">
        <v>3064900</v>
      </c>
    </row>
    <row r="468" spans="1:9" ht="47.25">
      <c r="A468" s="62">
        <v>53</v>
      </c>
      <c r="B468" s="46" t="s">
        <v>957</v>
      </c>
      <c r="C468" s="14" t="s">
        <v>132</v>
      </c>
      <c r="D468" s="50" t="s">
        <v>1035</v>
      </c>
      <c r="E468" s="51" t="s">
        <v>0</v>
      </c>
      <c r="F468" s="62" t="s">
        <v>902</v>
      </c>
      <c r="G468" s="50" t="s">
        <v>116</v>
      </c>
      <c r="H468" s="57" t="s">
        <v>892</v>
      </c>
      <c r="I468" s="58">
        <v>753000</v>
      </c>
    </row>
    <row r="469" spans="1:9" ht="31.5">
      <c r="A469" s="62">
        <v>16</v>
      </c>
      <c r="B469" s="44" t="s">
        <v>101</v>
      </c>
      <c r="C469" s="14" t="s">
        <v>29</v>
      </c>
      <c r="D469" s="48" t="s">
        <v>30</v>
      </c>
      <c r="E469" s="51" t="s">
        <v>0</v>
      </c>
      <c r="F469" s="62" t="s">
        <v>902</v>
      </c>
      <c r="G469" s="48" t="s">
        <v>13</v>
      </c>
      <c r="H469" s="57" t="s">
        <v>892</v>
      </c>
      <c r="I469" s="58">
        <f>263838+1344643+711356+711356</f>
        <v>3031193</v>
      </c>
    </row>
    <row r="470" spans="1:9" ht="31.5">
      <c r="A470" s="62">
        <v>17</v>
      </c>
      <c r="B470" s="44" t="s">
        <v>930</v>
      </c>
      <c r="C470" s="14" t="s">
        <v>385</v>
      </c>
      <c r="D470" s="48" t="s">
        <v>31</v>
      </c>
      <c r="E470" s="51" t="s">
        <v>0</v>
      </c>
      <c r="F470" s="62" t="s">
        <v>902</v>
      </c>
      <c r="G470" s="48" t="s">
        <v>5</v>
      </c>
      <c r="H470" s="57" t="s">
        <v>892</v>
      </c>
      <c r="I470" s="58">
        <v>1710229</v>
      </c>
    </row>
    <row r="471" spans="1:9" ht="15.75">
      <c r="A471" s="62">
        <v>111</v>
      </c>
      <c r="B471" s="46" t="s">
        <v>97</v>
      </c>
      <c r="C471" s="12" t="s">
        <v>98</v>
      </c>
      <c r="D471" s="50" t="s">
        <v>45</v>
      </c>
      <c r="E471" s="54" t="s">
        <v>99</v>
      </c>
      <c r="F471" s="62" t="s">
        <v>902</v>
      </c>
      <c r="G471" s="50" t="s">
        <v>5</v>
      </c>
      <c r="H471" s="57" t="s">
        <v>892</v>
      </c>
      <c r="I471" s="51">
        <v>795902</v>
      </c>
    </row>
    <row r="472" spans="1:9" ht="47.25">
      <c r="A472" s="62">
        <v>62</v>
      </c>
      <c r="B472" s="47" t="s">
        <v>966</v>
      </c>
      <c r="C472" s="14" t="s">
        <v>274</v>
      </c>
      <c r="D472" s="48" t="s">
        <v>1054</v>
      </c>
      <c r="E472" s="48" t="s">
        <v>59</v>
      </c>
      <c r="F472" s="62" t="s">
        <v>902</v>
      </c>
      <c r="G472" s="48" t="s">
        <v>1054</v>
      </c>
      <c r="H472" s="57" t="s">
        <v>892</v>
      </c>
      <c r="I472" s="58">
        <v>389979</v>
      </c>
    </row>
    <row r="473" spans="1:9" ht="63">
      <c r="A473" s="62">
        <v>64</v>
      </c>
      <c r="B473" s="44" t="s">
        <v>968</v>
      </c>
      <c r="C473" s="14" t="s">
        <v>280</v>
      </c>
      <c r="D473" s="48" t="s">
        <v>1056</v>
      </c>
      <c r="E473" s="48" t="s">
        <v>59</v>
      </c>
      <c r="F473" s="62" t="s">
        <v>902</v>
      </c>
      <c r="G473" s="48" t="s">
        <v>1056</v>
      </c>
      <c r="H473" s="57" t="s">
        <v>892</v>
      </c>
      <c r="I473" s="58">
        <v>392000</v>
      </c>
    </row>
    <row r="474" spans="1:9" ht="47.25">
      <c r="A474" s="62">
        <v>65</v>
      </c>
      <c r="B474" s="44" t="s">
        <v>969</v>
      </c>
      <c r="C474" s="12" t="s">
        <v>554</v>
      </c>
      <c r="D474" s="48" t="s">
        <v>65</v>
      </c>
      <c r="E474" s="48" t="s">
        <v>59</v>
      </c>
      <c r="F474" s="62" t="s">
        <v>902</v>
      </c>
      <c r="G474" s="48" t="s">
        <v>65</v>
      </c>
      <c r="H474" s="57" t="s">
        <v>892</v>
      </c>
      <c r="I474" s="58">
        <v>390612</v>
      </c>
    </row>
    <row r="475" spans="1:9" ht="47.25">
      <c r="A475" s="62">
        <v>66</v>
      </c>
      <c r="B475" s="44" t="s">
        <v>970</v>
      </c>
      <c r="C475" s="14" t="s">
        <v>283</v>
      </c>
      <c r="D475" s="48" t="s">
        <v>14</v>
      </c>
      <c r="E475" s="48" t="s">
        <v>59</v>
      </c>
      <c r="F475" s="62" t="s">
        <v>902</v>
      </c>
      <c r="G475" s="48" t="s">
        <v>14</v>
      </c>
      <c r="H475" s="57" t="s">
        <v>892</v>
      </c>
      <c r="I475" s="58">
        <v>340000</v>
      </c>
    </row>
    <row r="476" spans="1:9" ht="94.5">
      <c r="A476" s="62">
        <v>67</v>
      </c>
      <c r="B476" s="44" t="s">
        <v>971</v>
      </c>
      <c r="C476" s="12" t="s">
        <v>556</v>
      </c>
      <c r="D476" s="48" t="s">
        <v>16</v>
      </c>
      <c r="E476" s="48" t="s">
        <v>59</v>
      </c>
      <c r="F476" s="62" t="s">
        <v>902</v>
      </c>
      <c r="G476" s="48" t="s">
        <v>16</v>
      </c>
      <c r="H476" s="57" t="s">
        <v>892</v>
      </c>
      <c r="I476" s="58">
        <f>328082</f>
        <v>328082</v>
      </c>
    </row>
    <row r="477" spans="1:9" ht="47.25">
      <c r="A477" s="62">
        <v>70</v>
      </c>
      <c r="B477" s="44" t="s">
        <v>974</v>
      </c>
      <c r="C477" s="14" t="s">
        <v>297</v>
      </c>
      <c r="D477" s="50" t="s">
        <v>135</v>
      </c>
      <c r="E477" s="48" t="s">
        <v>59</v>
      </c>
      <c r="F477" s="62" t="s">
        <v>902</v>
      </c>
      <c r="G477" s="50" t="s">
        <v>135</v>
      </c>
      <c r="H477" s="57" t="s">
        <v>892</v>
      </c>
      <c r="I477" s="58">
        <v>364000</v>
      </c>
    </row>
    <row r="478" spans="1:9" ht="47.25">
      <c r="A478" s="62">
        <v>73</v>
      </c>
      <c r="B478" s="44" t="s">
        <v>977</v>
      </c>
      <c r="C478" s="14" t="s">
        <v>302</v>
      </c>
      <c r="D478" s="50" t="s">
        <v>137</v>
      </c>
      <c r="E478" s="48" t="s">
        <v>59</v>
      </c>
      <c r="F478" s="62" t="s">
        <v>902</v>
      </c>
      <c r="G478" s="50" t="s">
        <v>137</v>
      </c>
      <c r="H478" s="57" t="s">
        <v>892</v>
      </c>
      <c r="I478" s="58">
        <v>340000</v>
      </c>
    </row>
    <row r="479" spans="1:9" ht="31.5">
      <c r="A479" s="62">
        <v>75</v>
      </c>
      <c r="B479" s="44" t="s">
        <v>979</v>
      </c>
      <c r="C479" s="14" t="s">
        <v>309</v>
      </c>
      <c r="D479" s="50" t="s">
        <v>1059</v>
      </c>
      <c r="E479" s="48" t="s">
        <v>59</v>
      </c>
      <c r="F479" s="62" t="s">
        <v>902</v>
      </c>
      <c r="G479" s="50" t="s">
        <v>1059</v>
      </c>
      <c r="H479" s="57" t="s">
        <v>892</v>
      </c>
      <c r="I479" s="58">
        <v>414000</v>
      </c>
    </row>
    <row r="480" spans="1:9" ht="31.5">
      <c r="A480" s="62">
        <v>76</v>
      </c>
      <c r="B480" s="44" t="s">
        <v>980</v>
      </c>
      <c r="C480" s="17" t="s">
        <v>558</v>
      </c>
      <c r="D480" s="50" t="s">
        <v>139</v>
      </c>
      <c r="E480" s="48" t="s">
        <v>59</v>
      </c>
      <c r="F480" s="62" t="s">
        <v>902</v>
      </c>
      <c r="G480" s="50" t="s">
        <v>139</v>
      </c>
      <c r="H480" s="57" t="s">
        <v>892</v>
      </c>
      <c r="I480" s="58">
        <v>150000</v>
      </c>
    </row>
    <row r="481" spans="1:9" ht="31.5">
      <c r="A481" s="62">
        <v>77</v>
      </c>
      <c r="B481" s="44" t="s">
        <v>981</v>
      </c>
      <c r="C481" s="14" t="s">
        <v>313</v>
      </c>
      <c r="D481" s="50" t="s">
        <v>140</v>
      </c>
      <c r="E481" s="48" t="s">
        <v>59</v>
      </c>
      <c r="F481" s="62" t="s">
        <v>902</v>
      </c>
      <c r="G481" s="2" t="s">
        <v>51</v>
      </c>
      <c r="H481" s="57" t="s">
        <v>892</v>
      </c>
      <c r="I481" s="58">
        <v>370000</v>
      </c>
    </row>
    <row r="482" spans="1:9" ht="47.25">
      <c r="A482" s="62">
        <v>78</v>
      </c>
      <c r="B482" s="44" t="s">
        <v>982</v>
      </c>
      <c r="C482" s="14" t="s">
        <v>321</v>
      </c>
      <c r="D482" s="50" t="s">
        <v>141</v>
      </c>
      <c r="E482" s="48" t="s">
        <v>59</v>
      </c>
      <c r="F482" s="62" t="s">
        <v>902</v>
      </c>
      <c r="G482" s="50" t="s">
        <v>141</v>
      </c>
      <c r="H482" s="57" t="s">
        <v>892</v>
      </c>
      <c r="I482" s="58">
        <v>242250</v>
      </c>
    </row>
    <row r="483" spans="1:9" ht="31.5">
      <c r="A483" s="62">
        <v>79</v>
      </c>
      <c r="B483" s="44" t="s">
        <v>983</v>
      </c>
      <c r="C483" s="14" t="s">
        <v>318</v>
      </c>
      <c r="D483" s="50" t="s">
        <v>1060</v>
      </c>
      <c r="E483" s="48" t="s">
        <v>59</v>
      </c>
      <c r="F483" s="62" t="s">
        <v>902</v>
      </c>
      <c r="G483" s="50" t="s">
        <v>1060</v>
      </c>
      <c r="H483" s="57" t="s">
        <v>892</v>
      </c>
      <c r="I483" s="58">
        <v>414000</v>
      </c>
    </row>
    <row r="484" spans="1:9" ht="31.5">
      <c r="A484" s="62">
        <v>80</v>
      </c>
      <c r="B484" s="44" t="s">
        <v>142</v>
      </c>
      <c r="C484" s="12" t="s">
        <v>561</v>
      </c>
      <c r="D484" s="50" t="s">
        <v>1061</v>
      </c>
      <c r="E484" s="48" t="s">
        <v>59</v>
      </c>
      <c r="F484" s="62" t="s">
        <v>902</v>
      </c>
      <c r="G484" s="50" t="s">
        <v>1061</v>
      </c>
      <c r="H484" s="57" t="s">
        <v>892</v>
      </c>
      <c r="I484" s="58">
        <v>364000</v>
      </c>
    </row>
    <row r="485" spans="1:9" ht="31.5">
      <c r="A485" s="62">
        <v>81</v>
      </c>
      <c r="B485" s="44" t="s">
        <v>984</v>
      </c>
      <c r="C485" s="12" t="s">
        <v>569</v>
      </c>
      <c r="D485" s="50" t="s">
        <v>143</v>
      </c>
      <c r="E485" s="48" t="s">
        <v>59</v>
      </c>
      <c r="F485" s="62" t="s">
        <v>902</v>
      </c>
      <c r="G485" s="50" t="s">
        <v>143</v>
      </c>
      <c r="H485" s="57" t="s">
        <v>892</v>
      </c>
      <c r="I485" s="58">
        <v>365000</v>
      </c>
    </row>
    <row r="486" spans="1:9" ht="47.25">
      <c r="A486" s="62">
        <v>83</v>
      </c>
      <c r="B486" s="46" t="s">
        <v>985</v>
      </c>
      <c r="C486" s="12" t="s">
        <v>575</v>
      </c>
      <c r="D486" s="50" t="s">
        <v>147</v>
      </c>
      <c r="E486" s="48" t="s">
        <v>59</v>
      </c>
      <c r="F486" s="62" t="s">
        <v>902</v>
      </c>
      <c r="G486" s="50" t="s">
        <v>147</v>
      </c>
      <c r="H486" s="57" t="s">
        <v>892</v>
      </c>
      <c r="I486" s="58">
        <v>389000</v>
      </c>
    </row>
    <row r="487" spans="1:9" ht="47.25">
      <c r="A487" s="62">
        <v>23</v>
      </c>
      <c r="B487" s="44" t="s">
        <v>936</v>
      </c>
      <c r="C487" s="12" t="s">
        <v>330</v>
      </c>
      <c r="D487" s="48" t="s">
        <v>14</v>
      </c>
      <c r="E487" s="51" t="s">
        <v>0</v>
      </c>
      <c r="F487" s="62" t="s">
        <v>902</v>
      </c>
      <c r="G487" s="48" t="s">
        <v>15</v>
      </c>
      <c r="H487" s="57" t="s">
        <v>892</v>
      </c>
      <c r="I487" s="58">
        <v>388062</v>
      </c>
    </row>
    <row r="488" spans="1:9" ht="31.5">
      <c r="A488" s="62">
        <v>33</v>
      </c>
      <c r="B488" s="44" t="s">
        <v>946</v>
      </c>
      <c r="C488" s="44"/>
      <c r="D488" s="48" t="s">
        <v>1025</v>
      </c>
      <c r="E488" s="51" t="s">
        <v>0</v>
      </c>
      <c r="F488" s="62" t="s">
        <v>902</v>
      </c>
      <c r="G488" s="48" t="s">
        <v>3</v>
      </c>
      <c r="H488" s="57" t="s">
        <v>892</v>
      </c>
      <c r="I488" s="58">
        <f>713319+705606+741922</f>
        <v>2160847</v>
      </c>
    </row>
    <row r="489" spans="1:9" ht="47.25">
      <c r="A489" s="62">
        <v>94</v>
      </c>
      <c r="B489" s="45" t="s">
        <v>996</v>
      </c>
      <c r="C489" s="45"/>
      <c r="D489" s="49" t="s">
        <v>1040</v>
      </c>
      <c r="E489" s="53" t="s">
        <v>74</v>
      </c>
      <c r="F489" s="62" t="s">
        <v>902</v>
      </c>
      <c r="G489" s="49" t="s">
        <v>5</v>
      </c>
      <c r="H489" s="57" t="s">
        <v>892</v>
      </c>
      <c r="I489" s="51">
        <v>1100000</v>
      </c>
    </row>
    <row r="490" spans="1:9" ht="31.5">
      <c r="A490" s="62">
        <v>38</v>
      </c>
      <c r="B490" s="46" t="s">
        <v>951</v>
      </c>
      <c r="C490" s="46"/>
      <c r="D490" s="50" t="s">
        <v>58</v>
      </c>
      <c r="E490" s="51" t="s">
        <v>0</v>
      </c>
      <c r="F490" s="62" t="s">
        <v>902</v>
      </c>
      <c r="G490" s="50" t="s">
        <v>5</v>
      </c>
      <c r="H490" s="57" t="s">
        <v>892</v>
      </c>
      <c r="I490" s="58">
        <f>2350000+540088+485750</f>
        <v>3375838</v>
      </c>
    </row>
    <row r="491" spans="1:9" ht="31.5">
      <c r="A491" s="62">
        <v>14</v>
      </c>
      <c r="B491" s="44" t="s">
        <v>928</v>
      </c>
      <c r="C491" s="44"/>
      <c r="D491" s="48" t="s">
        <v>1016</v>
      </c>
      <c r="E491" s="51" t="s">
        <v>0</v>
      </c>
      <c r="F491" s="62" t="s">
        <v>902</v>
      </c>
      <c r="G491" s="48" t="s">
        <v>1063</v>
      </c>
      <c r="H491" s="57" t="s">
        <v>892</v>
      </c>
      <c r="I491" s="58">
        <f>395338</f>
        <v>395338</v>
      </c>
    </row>
    <row r="492" spans="1:9" ht="31.5">
      <c r="A492" s="62">
        <v>32</v>
      </c>
      <c r="B492" s="44" t="s">
        <v>945</v>
      </c>
      <c r="C492" s="44"/>
      <c r="D492" s="48" t="s">
        <v>1024</v>
      </c>
      <c r="E492" s="51" t="s">
        <v>0</v>
      </c>
      <c r="F492" s="62" t="s">
        <v>902</v>
      </c>
      <c r="G492" s="48" t="s">
        <v>3</v>
      </c>
      <c r="H492" s="57" t="s">
        <v>892</v>
      </c>
      <c r="I492" s="58">
        <v>1039694</v>
      </c>
    </row>
    <row r="493" spans="1:9" ht="31.5">
      <c r="A493" s="62">
        <v>95</v>
      </c>
      <c r="B493" s="45" t="s">
        <v>997</v>
      </c>
      <c r="C493" s="45"/>
      <c r="D493" s="49" t="s">
        <v>82</v>
      </c>
      <c r="E493" s="53" t="s">
        <v>80</v>
      </c>
      <c r="F493" s="62" t="s">
        <v>902</v>
      </c>
      <c r="G493" s="49" t="s">
        <v>28</v>
      </c>
      <c r="H493" s="57" t="s">
        <v>892</v>
      </c>
      <c r="I493" s="51">
        <v>21287980</v>
      </c>
    </row>
    <row r="494" spans="1:9" ht="31.5">
      <c r="A494" s="62">
        <v>96</v>
      </c>
      <c r="B494" s="45" t="s">
        <v>998</v>
      </c>
      <c r="C494" s="45"/>
      <c r="D494" s="49" t="s">
        <v>82</v>
      </c>
      <c r="E494" s="53" t="s">
        <v>80</v>
      </c>
      <c r="F494" s="62" t="s">
        <v>902</v>
      </c>
      <c r="G494" s="49" t="s">
        <v>28</v>
      </c>
      <c r="H494" s="57" t="s">
        <v>892</v>
      </c>
      <c r="I494" s="51">
        <v>20023913</v>
      </c>
    </row>
    <row r="495" spans="1:9" ht="63">
      <c r="A495" s="62">
        <v>63</v>
      </c>
      <c r="B495" s="44" t="s">
        <v>967</v>
      </c>
      <c r="C495" s="44"/>
      <c r="D495" s="48" t="s">
        <v>1055</v>
      </c>
      <c r="E495" s="48" t="s">
        <v>59</v>
      </c>
      <c r="F495" s="62" t="s">
        <v>902</v>
      </c>
      <c r="G495" s="48" t="s">
        <v>1055</v>
      </c>
      <c r="H495" s="57" t="s">
        <v>892</v>
      </c>
      <c r="I495" s="58">
        <v>364000</v>
      </c>
    </row>
    <row r="496" spans="1:9" ht="47.25">
      <c r="A496" s="62">
        <v>103</v>
      </c>
      <c r="B496" s="46" t="s">
        <v>1004</v>
      </c>
      <c r="C496" s="46"/>
      <c r="D496" s="50" t="s">
        <v>1044</v>
      </c>
      <c r="E496" s="54" t="s">
        <v>71</v>
      </c>
      <c r="F496" s="62" t="s">
        <v>902</v>
      </c>
      <c r="G496" s="50" t="s">
        <v>3</v>
      </c>
      <c r="H496" s="57" t="s">
        <v>892</v>
      </c>
      <c r="I496" s="51">
        <f>706500+300000</f>
        <v>1006500</v>
      </c>
    </row>
    <row r="497" spans="1:9" ht="31.5">
      <c r="A497" s="62">
        <v>69</v>
      </c>
      <c r="B497" s="44" t="s">
        <v>973</v>
      </c>
      <c r="C497" s="44"/>
      <c r="D497" s="48" t="s">
        <v>66</v>
      </c>
      <c r="E497" s="48" t="s">
        <v>59</v>
      </c>
      <c r="F497" s="62" t="s">
        <v>902</v>
      </c>
      <c r="G497" s="48" t="s">
        <v>66</v>
      </c>
      <c r="H497" s="57" t="s">
        <v>892</v>
      </c>
      <c r="I497" s="58">
        <v>362000</v>
      </c>
    </row>
    <row r="498" spans="1:9" ht="78.75">
      <c r="A498" s="62">
        <v>56</v>
      </c>
      <c r="B498" s="44" t="s">
        <v>960</v>
      </c>
      <c r="C498" s="44"/>
      <c r="D498" s="48" t="s">
        <v>14</v>
      </c>
      <c r="E498" s="48" t="s">
        <v>59</v>
      </c>
      <c r="F498" s="62" t="s">
        <v>902</v>
      </c>
      <c r="G498" s="48" t="s">
        <v>14</v>
      </c>
      <c r="H498" s="57" t="s">
        <v>892</v>
      </c>
      <c r="I498" s="58">
        <v>47174</v>
      </c>
    </row>
    <row r="499" spans="1:9" ht="47.25">
      <c r="A499" s="62">
        <v>29</v>
      </c>
      <c r="B499" s="44" t="s">
        <v>942</v>
      </c>
      <c r="C499" s="44"/>
      <c r="D499" s="48" t="s">
        <v>1022</v>
      </c>
      <c r="E499" s="63" t="s">
        <v>0</v>
      </c>
      <c r="F499" s="62" t="s">
        <v>902</v>
      </c>
      <c r="G499" s="48" t="s">
        <v>51</v>
      </c>
      <c r="H499" s="57" t="s">
        <v>892</v>
      </c>
      <c r="I499" s="58">
        <f>575152+575152+524064</f>
        <v>1674368</v>
      </c>
    </row>
    <row r="500" spans="1:9" ht="47.25">
      <c r="A500" s="62">
        <v>35</v>
      </c>
      <c r="B500" s="44" t="s">
        <v>948</v>
      </c>
      <c r="C500" s="44"/>
      <c r="D500" s="48" t="s">
        <v>1022</v>
      </c>
      <c r="E500" s="63" t="s">
        <v>0</v>
      </c>
      <c r="F500" s="62" t="s">
        <v>902</v>
      </c>
      <c r="G500" s="48" t="s">
        <v>51</v>
      </c>
      <c r="H500" s="57" t="s">
        <v>892</v>
      </c>
      <c r="I500" s="58">
        <f>545103+568148</f>
        <v>1113251</v>
      </c>
    </row>
    <row r="501" spans="1:9" ht="31.5">
      <c r="A501" s="62">
        <v>74</v>
      </c>
      <c r="B501" s="44" t="s">
        <v>978</v>
      </c>
      <c r="C501" s="44"/>
      <c r="D501" s="50" t="s">
        <v>138</v>
      </c>
      <c r="E501" s="48" t="s">
        <v>59</v>
      </c>
      <c r="F501" s="62" t="s">
        <v>902</v>
      </c>
      <c r="G501" s="50" t="s">
        <v>138</v>
      </c>
      <c r="H501" s="57" t="s">
        <v>892</v>
      </c>
      <c r="I501" s="58">
        <v>575200</v>
      </c>
    </row>
    <row r="502" spans="1:9" ht="47.25">
      <c r="A502" s="62">
        <v>55</v>
      </c>
      <c r="B502" s="44" t="s">
        <v>959</v>
      </c>
      <c r="C502" s="44"/>
      <c r="D502" s="48" t="s">
        <v>1048</v>
      </c>
      <c r="E502" s="48" t="s">
        <v>59</v>
      </c>
      <c r="F502" s="62" t="s">
        <v>902</v>
      </c>
      <c r="G502" s="48" t="s">
        <v>1048</v>
      </c>
      <c r="H502" s="57" t="s">
        <v>892</v>
      </c>
      <c r="I502" s="58">
        <v>18000</v>
      </c>
    </row>
    <row r="503" spans="1:9" ht="78.75">
      <c r="A503" s="62">
        <v>58</v>
      </c>
      <c r="B503" s="44" t="s">
        <v>962</v>
      </c>
      <c r="C503" s="44"/>
      <c r="D503" s="48" t="s">
        <v>1050</v>
      </c>
      <c r="E503" s="48" t="s">
        <v>59</v>
      </c>
      <c r="F503" s="62" t="s">
        <v>902</v>
      </c>
      <c r="G503" s="48" t="s">
        <v>1050</v>
      </c>
      <c r="H503" s="57" t="s">
        <v>892</v>
      </c>
      <c r="I503" s="58">
        <v>299209</v>
      </c>
    </row>
    <row r="504" spans="1:9" ht="31.5">
      <c r="A504" s="62">
        <v>110</v>
      </c>
      <c r="B504" s="46" t="s">
        <v>173</v>
      </c>
      <c r="C504" s="46"/>
      <c r="D504" s="50" t="s">
        <v>1047</v>
      </c>
      <c r="E504" s="54" t="s">
        <v>174</v>
      </c>
      <c r="F504" s="62" t="s">
        <v>902</v>
      </c>
      <c r="G504" s="50" t="s">
        <v>5</v>
      </c>
      <c r="H504" s="57" t="s">
        <v>892</v>
      </c>
      <c r="I504" s="51">
        <v>1000000</v>
      </c>
    </row>
    <row r="505" spans="1:9" ht="31.5">
      <c r="A505" s="62">
        <v>99</v>
      </c>
      <c r="B505" s="46" t="s">
        <v>1001</v>
      </c>
      <c r="C505" s="46"/>
      <c r="D505" s="50" t="s">
        <v>156</v>
      </c>
      <c r="E505" s="55" t="s">
        <v>1062</v>
      </c>
      <c r="F505" s="62" t="s">
        <v>902</v>
      </c>
      <c r="G505" s="50" t="s">
        <v>28</v>
      </c>
      <c r="H505" s="57" t="s">
        <v>892</v>
      </c>
      <c r="I505" s="51">
        <v>418370</v>
      </c>
    </row>
    <row r="506" spans="1:9" ht="31.5">
      <c r="A506" s="62">
        <v>85</v>
      </c>
      <c r="B506" s="45" t="s">
        <v>987</v>
      </c>
      <c r="C506" s="45"/>
      <c r="D506" s="49" t="s">
        <v>24</v>
      </c>
      <c r="E506" s="54" t="s">
        <v>68</v>
      </c>
      <c r="F506" s="62" t="s">
        <v>902</v>
      </c>
      <c r="G506" s="49" t="s">
        <v>25</v>
      </c>
      <c r="H506" s="57" t="s">
        <v>892</v>
      </c>
      <c r="I506" s="51">
        <v>403200</v>
      </c>
    </row>
    <row r="507" spans="1:9" ht="78.75">
      <c r="A507" s="62">
        <v>90</v>
      </c>
      <c r="B507" s="45" t="s">
        <v>992</v>
      </c>
      <c r="C507" s="45"/>
      <c r="D507" s="49" t="s">
        <v>1039</v>
      </c>
      <c r="E507" s="53" t="s">
        <v>74</v>
      </c>
      <c r="F507" s="62" t="s">
        <v>902</v>
      </c>
      <c r="G507" s="49" t="s">
        <v>64</v>
      </c>
      <c r="H507" s="57" t="s">
        <v>892</v>
      </c>
      <c r="I507" s="51">
        <v>337652</v>
      </c>
    </row>
    <row r="508" spans="1:9" ht="31.5">
      <c r="A508" s="62">
        <v>8</v>
      </c>
      <c r="B508" s="44" t="s">
        <v>923</v>
      </c>
      <c r="C508" s="44"/>
      <c r="D508" s="48" t="s">
        <v>1013</v>
      </c>
      <c r="E508" s="51" t="s">
        <v>0</v>
      </c>
      <c r="F508" s="62" t="s">
        <v>902</v>
      </c>
      <c r="G508" s="48" t="s">
        <v>5</v>
      </c>
      <c r="H508" s="57" t="s">
        <v>892</v>
      </c>
      <c r="I508" s="58">
        <v>898062</v>
      </c>
    </row>
    <row r="509" spans="1:9" ht="31.5">
      <c r="A509" s="62">
        <v>10</v>
      </c>
      <c r="B509" s="44" t="s">
        <v>924</v>
      </c>
      <c r="C509" s="44"/>
      <c r="D509" s="48" t="s">
        <v>16</v>
      </c>
      <c r="E509" s="51" t="s">
        <v>0</v>
      </c>
      <c r="F509" s="62" t="s">
        <v>902</v>
      </c>
      <c r="G509" s="48" t="s">
        <v>17</v>
      </c>
      <c r="H509" s="57" t="s">
        <v>892</v>
      </c>
      <c r="I509" s="58">
        <f>211600+53548</f>
        <v>265148</v>
      </c>
    </row>
    <row r="510" spans="1:9" ht="47.25">
      <c r="A510" s="62">
        <v>86</v>
      </c>
      <c r="B510" s="45" t="s">
        <v>988</v>
      </c>
      <c r="C510" s="45"/>
      <c r="D510" s="48" t="s">
        <v>1036</v>
      </c>
      <c r="E510" s="53" t="s">
        <v>152</v>
      </c>
      <c r="F510" s="62" t="s">
        <v>902</v>
      </c>
      <c r="G510" s="49" t="s">
        <v>3</v>
      </c>
      <c r="H510" s="57" t="s">
        <v>892</v>
      </c>
      <c r="I510" s="51">
        <v>34400</v>
      </c>
    </row>
    <row r="511" spans="1:9" ht="31.5">
      <c r="A511" s="62">
        <v>71</v>
      </c>
      <c r="B511" s="44" t="s">
        <v>975</v>
      </c>
      <c r="C511" s="44"/>
      <c r="D511" s="50" t="s">
        <v>136</v>
      </c>
      <c r="E511" s="48" t="s">
        <v>59</v>
      </c>
      <c r="F511" s="62" t="s">
        <v>902</v>
      </c>
      <c r="G511" s="50" t="s">
        <v>136</v>
      </c>
      <c r="H511" s="57" t="s">
        <v>892</v>
      </c>
      <c r="I511" s="58">
        <v>340000</v>
      </c>
    </row>
    <row r="512" spans="1:9" ht="47.25">
      <c r="A512" s="62">
        <v>12</v>
      </c>
      <c r="B512" s="44" t="s">
        <v>926</v>
      </c>
      <c r="C512" s="44"/>
      <c r="D512" s="48" t="s">
        <v>24</v>
      </c>
      <c r="E512" s="51" t="s">
        <v>0</v>
      </c>
      <c r="F512" s="62" t="s">
        <v>902</v>
      </c>
      <c r="G512" s="48" t="s">
        <v>25</v>
      </c>
      <c r="H512" s="57" t="s">
        <v>892</v>
      </c>
      <c r="I512" s="58">
        <v>389600</v>
      </c>
    </row>
    <row r="513" spans="1:9" ht="47.25">
      <c r="A513" s="62">
        <v>88</v>
      </c>
      <c r="B513" s="45" t="s">
        <v>990</v>
      </c>
      <c r="C513" s="45"/>
      <c r="D513" s="49" t="s">
        <v>1038</v>
      </c>
      <c r="E513" s="53" t="s">
        <v>67</v>
      </c>
      <c r="F513" s="62" t="s">
        <v>902</v>
      </c>
      <c r="G513" s="49" t="s">
        <v>19</v>
      </c>
      <c r="H513" s="57" t="s">
        <v>892</v>
      </c>
      <c r="I513" s="51">
        <v>208416</v>
      </c>
    </row>
    <row r="514" spans="1:9" ht="94.5">
      <c r="A514" s="62">
        <v>6</v>
      </c>
      <c r="B514" s="44" t="s">
        <v>921</v>
      </c>
      <c r="C514" s="44"/>
      <c r="D514" s="48" t="s">
        <v>8</v>
      </c>
      <c r="E514" s="51" t="s">
        <v>0</v>
      </c>
      <c r="F514" s="62" t="s">
        <v>902</v>
      </c>
      <c r="G514" s="48" t="s">
        <v>5</v>
      </c>
      <c r="H514" s="57" t="s">
        <v>892</v>
      </c>
      <c r="I514" s="58">
        <v>613071</v>
      </c>
    </row>
    <row r="515" spans="1:9" ht="47.25">
      <c r="A515" s="62">
        <v>61</v>
      </c>
      <c r="B515" s="44" t="s">
        <v>965</v>
      </c>
      <c r="C515" s="44"/>
      <c r="D515" s="48" t="s">
        <v>1053</v>
      </c>
      <c r="E515" s="48" t="s">
        <v>59</v>
      </c>
      <c r="F515" s="62" t="s">
        <v>902</v>
      </c>
      <c r="G515" s="48" t="s">
        <v>1053</v>
      </c>
      <c r="H515" s="57" t="s">
        <v>892</v>
      </c>
      <c r="I515" s="58">
        <v>368525</v>
      </c>
    </row>
    <row r="516" spans="1:9" ht="47.25">
      <c r="A516" s="62">
        <v>97</v>
      </c>
      <c r="B516" s="45" t="s">
        <v>999</v>
      </c>
      <c r="C516" s="45"/>
      <c r="D516" s="49" t="s">
        <v>1041</v>
      </c>
      <c r="E516" s="53" t="s">
        <v>71</v>
      </c>
      <c r="F516" s="62" t="s">
        <v>902</v>
      </c>
      <c r="G516" s="49" t="s">
        <v>25</v>
      </c>
      <c r="H516" s="57" t="s">
        <v>892</v>
      </c>
      <c r="I516" s="51">
        <v>1000000</v>
      </c>
    </row>
    <row r="517" spans="1:9" ht="31.5">
      <c r="A517" s="62">
        <v>98</v>
      </c>
      <c r="B517" s="45" t="s">
        <v>1000</v>
      </c>
      <c r="C517" s="45"/>
      <c r="D517" s="49" t="s">
        <v>1042</v>
      </c>
      <c r="E517" s="53" t="s">
        <v>153</v>
      </c>
      <c r="F517" s="62" t="s">
        <v>902</v>
      </c>
      <c r="G517" s="49" t="s">
        <v>25</v>
      </c>
      <c r="H517" s="57" t="s">
        <v>892</v>
      </c>
      <c r="I517" s="51">
        <v>800000</v>
      </c>
    </row>
    <row r="518" spans="1:9" ht="47.25">
      <c r="A518" s="62">
        <v>3</v>
      </c>
      <c r="B518" s="44" t="s">
        <v>918</v>
      </c>
      <c r="C518" s="44"/>
      <c r="D518" s="48" t="s">
        <v>1012</v>
      </c>
      <c r="E518" s="51" t="s">
        <v>0</v>
      </c>
      <c r="F518" s="62" t="s">
        <v>902</v>
      </c>
      <c r="G518" s="48" t="s">
        <v>4</v>
      </c>
      <c r="H518" s="57" t="s">
        <v>892</v>
      </c>
      <c r="I518" s="58">
        <v>110710</v>
      </c>
    </row>
    <row r="519" spans="1:9" ht="63">
      <c r="A519" s="62">
        <v>4</v>
      </c>
      <c r="B519" s="44" t="s">
        <v>919</v>
      </c>
      <c r="C519" s="44"/>
      <c r="D519" s="48" t="s">
        <v>1013</v>
      </c>
      <c r="E519" s="51" t="s">
        <v>0</v>
      </c>
      <c r="F519" s="62" t="s">
        <v>902</v>
      </c>
      <c r="G519" s="48" t="s">
        <v>5</v>
      </c>
      <c r="H519" s="57" t="s">
        <v>892</v>
      </c>
      <c r="I519" s="58">
        <f>100800+5000</f>
        <v>105800</v>
      </c>
    </row>
    <row r="520" spans="1:9" ht="63">
      <c r="A520" s="62">
        <v>1</v>
      </c>
      <c r="B520" s="44" t="s">
        <v>916</v>
      </c>
      <c r="C520" s="44"/>
      <c r="D520" s="48" t="s">
        <v>1011</v>
      </c>
      <c r="E520" s="51" t="s">
        <v>0</v>
      </c>
      <c r="F520" s="62" t="s">
        <v>902</v>
      </c>
      <c r="G520" s="48" t="s">
        <v>6</v>
      </c>
      <c r="H520" s="57" t="s">
        <v>892</v>
      </c>
      <c r="I520" s="58">
        <f>134600+11200</f>
        <v>145800</v>
      </c>
    </row>
    <row r="521" spans="1:9" ht="47.25">
      <c r="A521" s="62">
        <v>91</v>
      </c>
      <c r="B521" s="45" t="s">
        <v>993</v>
      </c>
      <c r="C521" s="45"/>
      <c r="D521" s="49" t="s">
        <v>154</v>
      </c>
      <c r="E521" s="53" t="s">
        <v>153</v>
      </c>
      <c r="F521" s="62" t="s">
        <v>902</v>
      </c>
      <c r="G521" s="49" t="s">
        <v>64</v>
      </c>
      <c r="H521" s="57" t="s">
        <v>892</v>
      </c>
      <c r="I521" s="51">
        <v>700000</v>
      </c>
    </row>
    <row r="522" spans="1:9" ht="31.5">
      <c r="A522" s="62">
        <v>15</v>
      </c>
      <c r="B522" s="44" t="s">
        <v>929</v>
      </c>
      <c r="C522" s="44"/>
      <c r="D522" s="48" t="s">
        <v>27</v>
      </c>
      <c r="E522" s="51" t="s">
        <v>0</v>
      </c>
      <c r="F522" s="62" t="s">
        <v>902</v>
      </c>
      <c r="G522" s="48" t="s">
        <v>28</v>
      </c>
      <c r="H522" s="57" t="s">
        <v>892</v>
      </c>
      <c r="I522" s="58">
        <v>265337</v>
      </c>
    </row>
    <row r="523" spans="1:9" ht="78.75">
      <c r="A523" s="62">
        <v>84</v>
      </c>
      <c r="B523" s="45" t="s">
        <v>986</v>
      </c>
      <c r="C523" s="45"/>
      <c r="D523" s="48" t="s">
        <v>149</v>
      </c>
      <c r="E523" s="53" t="s">
        <v>148</v>
      </c>
      <c r="F523" s="62" t="s">
        <v>902</v>
      </c>
      <c r="G523" s="48" t="s">
        <v>150</v>
      </c>
      <c r="H523" s="57" t="s">
        <v>892</v>
      </c>
      <c r="I523" s="51">
        <v>10000</v>
      </c>
    </row>
    <row r="524" spans="1:9" ht="31.5">
      <c r="A524" s="62">
        <v>31</v>
      </c>
      <c r="B524" s="44" t="s">
        <v>944</v>
      </c>
      <c r="C524" s="44"/>
      <c r="D524" s="48" t="s">
        <v>1023</v>
      </c>
      <c r="E524" s="51" t="s">
        <v>0</v>
      </c>
      <c r="F524" s="62" t="s">
        <v>902</v>
      </c>
      <c r="G524" s="48" t="s">
        <v>38</v>
      </c>
      <c r="H524" s="57" t="s">
        <v>892</v>
      </c>
      <c r="I524" s="58">
        <f>326680+299583</f>
        <v>626263</v>
      </c>
    </row>
    <row r="525" spans="1:9" ht="31.5">
      <c r="A525" s="62">
        <v>102</v>
      </c>
      <c r="B525" s="46" t="s">
        <v>1003</v>
      </c>
      <c r="C525" s="46"/>
      <c r="D525" s="50" t="s">
        <v>161</v>
      </c>
      <c r="E525" s="54" t="s">
        <v>74</v>
      </c>
      <c r="F525" s="62" t="s">
        <v>902</v>
      </c>
      <c r="G525" s="50" t="s">
        <v>146</v>
      </c>
      <c r="H525" s="57" t="s">
        <v>892</v>
      </c>
      <c r="I525" s="51">
        <f>976500+60000</f>
        <v>1036500</v>
      </c>
    </row>
    <row r="526" spans="1:9" ht="47.25">
      <c r="A526" s="62">
        <v>57</v>
      </c>
      <c r="B526" s="44" t="s">
        <v>961</v>
      </c>
      <c r="C526" s="44"/>
      <c r="D526" s="48" t="s">
        <v>1049</v>
      </c>
      <c r="E526" s="48" t="s">
        <v>59</v>
      </c>
      <c r="F526" s="62" t="s">
        <v>902</v>
      </c>
      <c r="G526" s="48" t="s">
        <v>1049</v>
      </c>
      <c r="H526" s="57" t="s">
        <v>892</v>
      </c>
      <c r="I526" s="58">
        <v>26000</v>
      </c>
    </row>
    <row r="527" spans="1:9" ht="47.25">
      <c r="A527" s="62">
        <v>59</v>
      </c>
      <c r="B527" s="47" t="s">
        <v>963</v>
      </c>
      <c r="C527" s="47"/>
      <c r="D527" s="48" t="s">
        <v>1051</v>
      </c>
      <c r="E527" s="48" t="s">
        <v>59</v>
      </c>
      <c r="F527" s="62" t="s">
        <v>902</v>
      </c>
      <c r="G527" s="48" t="s">
        <v>1051</v>
      </c>
      <c r="H527" s="57" t="s">
        <v>892</v>
      </c>
      <c r="I527" s="58">
        <v>390000</v>
      </c>
    </row>
    <row r="528" spans="1:9" ht="31.5">
      <c r="A528" s="62">
        <v>72</v>
      </c>
      <c r="B528" s="44" t="s">
        <v>976</v>
      </c>
      <c r="C528" s="44"/>
      <c r="D528" s="50" t="s">
        <v>1058</v>
      </c>
      <c r="E528" s="48" t="s">
        <v>59</v>
      </c>
      <c r="F528" s="62" t="s">
        <v>902</v>
      </c>
      <c r="G528" s="50" t="s">
        <v>1058</v>
      </c>
      <c r="H528" s="57" t="s">
        <v>892</v>
      </c>
      <c r="I528" s="58">
        <v>340000</v>
      </c>
    </row>
    <row r="529" spans="1:9" ht="31.5">
      <c r="A529" s="62">
        <v>28</v>
      </c>
      <c r="B529" s="44" t="s">
        <v>941</v>
      </c>
      <c r="C529" s="44"/>
      <c r="D529" s="48" t="s">
        <v>1021</v>
      </c>
      <c r="E529" s="51" t="s">
        <v>0</v>
      </c>
      <c r="F529" s="62" t="s">
        <v>902</v>
      </c>
      <c r="G529" s="48" t="s">
        <v>3</v>
      </c>
      <c r="H529" s="57" t="s">
        <v>892</v>
      </c>
      <c r="I529" s="58">
        <v>211600</v>
      </c>
    </row>
    <row r="530" spans="1:9" ht="31.5">
      <c r="A530" s="62">
        <v>30</v>
      </c>
      <c r="B530" s="44" t="s">
        <v>943</v>
      </c>
      <c r="C530" s="44"/>
      <c r="D530" s="48" t="s">
        <v>1021</v>
      </c>
      <c r="E530" s="51" t="s">
        <v>0</v>
      </c>
      <c r="F530" s="62" t="s">
        <v>902</v>
      </c>
      <c r="G530" s="48" t="s">
        <v>3</v>
      </c>
      <c r="H530" s="57" t="s">
        <v>892</v>
      </c>
      <c r="I530" s="58">
        <f>315432+271457+461213</f>
        <v>1048102</v>
      </c>
    </row>
    <row r="531" spans="1:9" ht="47.25">
      <c r="A531" s="62">
        <v>9</v>
      </c>
      <c r="B531" s="44" t="s">
        <v>100</v>
      </c>
      <c r="C531" s="44"/>
      <c r="D531" s="48" t="s">
        <v>14</v>
      </c>
      <c r="E531" s="51" t="s">
        <v>0</v>
      </c>
      <c r="F531" s="62" t="s">
        <v>902</v>
      </c>
      <c r="G531" s="48" t="s">
        <v>15</v>
      </c>
      <c r="H531" s="57" t="s">
        <v>892</v>
      </c>
      <c r="I531" s="58">
        <f>20000+403200</f>
        <v>423200</v>
      </c>
    </row>
    <row r="532" spans="1:9" ht="31.5">
      <c r="A532" s="62">
        <v>36</v>
      </c>
      <c r="B532" s="44" t="s">
        <v>949</v>
      </c>
      <c r="C532" s="44"/>
      <c r="D532" s="48" t="s">
        <v>54</v>
      </c>
      <c r="E532" s="51" t="s">
        <v>0</v>
      </c>
      <c r="F532" s="62" t="s">
        <v>902</v>
      </c>
      <c r="G532" s="48" t="s">
        <v>55</v>
      </c>
      <c r="H532" s="57" t="s">
        <v>892</v>
      </c>
      <c r="I532" s="58">
        <f>211600+70533+352666</f>
        <v>634799</v>
      </c>
    </row>
    <row r="533" spans="1:9" ht="47.25">
      <c r="A533" s="62">
        <v>41</v>
      </c>
      <c r="B533" s="46" t="s">
        <v>953</v>
      </c>
      <c r="C533" s="46"/>
      <c r="D533" s="50" t="s">
        <v>1028</v>
      </c>
      <c r="E533" s="51" t="s">
        <v>0</v>
      </c>
      <c r="F533" s="62" t="s">
        <v>902</v>
      </c>
      <c r="G533" s="50" t="s">
        <v>3</v>
      </c>
      <c r="H533" s="57" t="s">
        <v>892</v>
      </c>
      <c r="I533" s="58">
        <f>120360+176330+105800</f>
        <v>402490</v>
      </c>
    </row>
    <row r="534" spans="1:9" ht="47.25">
      <c r="A534" s="62">
        <v>40</v>
      </c>
      <c r="B534" s="46" t="s">
        <v>952</v>
      </c>
      <c r="C534" s="46"/>
      <c r="D534" s="50" t="s">
        <v>1027</v>
      </c>
      <c r="E534" s="51" t="s">
        <v>0</v>
      </c>
      <c r="F534" s="62" t="s">
        <v>902</v>
      </c>
      <c r="G534" s="50" t="s">
        <v>109</v>
      </c>
      <c r="H534" s="57" t="s">
        <v>892</v>
      </c>
      <c r="I534" s="58">
        <f>211600*2</f>
        <v>423200</v>
      </c>
    </row>
    <row r="535" spans="1:9" ht="47.25">
      <c r="A535" s="62">
        <v>5</v>
      </c>
      <c r="B535" s="44" t="s">
        <v>920</v>
      </c>
      <c r="C535" s="44"/>
      <c r="D535" s="48" t="s">
        <v>1011</v>
      </c>
      <c r="E535" s="51" t="s">
        <v>0</v>
      </c>
      <c r="F535" s="62" t="s">
        <v>902</v>
      </c>
      <c r="G535" s="48" t="s">
        <v>6</v>
      </c>
      <c r="H535" s="57" t="s">
        <v>892</v>
      </c>
      <c r="I535" s="58">
        <v>37447</v>
      </c>
    </row>
    <row r="536" spans="1:9" ht="63">
      <c r="A536" s="62">
        <v>21</v>
      </c>
      <c r="B536" s="44" t="s">
        <v>934</v>
      </c>
      <c r="C536" s="44"/>
      <c r="D536" s="48" t="s">
        <v>21</v>
      </c>
      <c r="E536" s="51" t="s">
        <v>0</v>
      </c>
      <c r="F536" s="62" t="s">
        <v>902</v>
      </c>
      <c r="G536" s="48" t="s">
        <v>22</v>
      </c>
      <c r="H536" s="57" t="s">
        <v>892</v>
      </c>
      <c r="I536" s="58">
        <v>403800</v>
      </c>
    </row>
    <row r="537" spans="1:9" ht="47.25">
      <c r="A537" s="62">
        <v>7</v>
      </c>
      <c r="B537" s="44" t="s">
        <v>922</v>
      </c>
      <c r="C537" s="44"/>
      <c r="D537" s="48" t="s">
        <v>1014</v>
      </c>
      <c r="E537" s="51" t="s">
        <v>0</v>
      </c>
      <c r="F537" s="62" t="s">
        <v>902</v>
      </c>
      <c r="G537" s="48" t="s">
        <v>1063</v>
      </c>
      <c r="H537" s="57" t="s">
        <v>892</v>
      </c>
      <c r="I537" s="58">
        <v>35267</v>
      </c>
    </row>
    <row r="538" spans="1:9" ht="63">
      <c r="A538" s="62">
        <v>22</v>
      </c>
      <c r="B538" s="44" t="s">
        <v>935</v>
      </c>
      <c r="C538" s="44"/>
      <c r="D538" s="48" t="s">
        <v>1018</v>
      </c>
      <c r="E538" s="51" t="s">
        <v>0</v>
      </c>
      <c r="F538" s="62" t="s">
        <v>902</v>
      </c>
      <c r="G538" s="48" t="s">
        <v>38</v>
      </c>
      <c r="H538" s="57" t="s">
        <v>892</v>
      </c>
      <c r="I538" s="58">
        <f>245200+178000</f>
        <v>423200</v>
      </c>
    </row>
    <row r="539" spans="1:9" ht="15.75">
      <c r="A539" s="62">
        <v>11</v>
      </c>
      <c r="B539" s="44" t="s">
        <v>925</v>
      </c>
      <c r="C539" s="44"/>
      <c r="D539" s="48" t="s">
        <v>18</v>
      </c>
      <c r="E539" s="51" t="s">
        <v>0</v>
      </c>
      <c r="F539" s="62" t="s">
        <v>902</v>
      </c>
      <c r="G539" s="48" t="s">
        <v>19</v>
      </c>
      <c r="H539" s="57" t="s">
        <v>892</v>
      </c>
      <c r="I539" s="58">
        <f>211600*3</f>
        <v>634800</v>
      </c>
    </row>
    <row r="540" spans="1:9" ht="47.25">
      <c r="A540" s="62">
        <v>13</v>
      </c>
      <c r="B540" s="44" t="s">
        <v>927</v>
      </c>
      <c r="C540" s="44"/>
      <c r="D540" s="48" t="s">
        <v>1015</v>
      </c>
      <c r="E540" s="51" t="s">
        <v>0</v>
      </c>
      <c r="F540" s="62" t="s">
        <v>902</v>
      </c>
      <c r="G540" s="48" t="s">
        <v>2</v>
      </c>
      <c r="H540" s="57" t="s">
        <v>892</v>
      </c>
      <c r="I540" s="58">
        <f>291241+436863+145622</f>
        <v>873726</v>
      </c>
    </row>
    <row r="541" spans="1:9" ht="47.25">
      <c r="A541" s="62">
        <v>19</v>
      </c>
      <c r="B541" s="45" t="s">
        <v>932</v>
      </c>
      <c r="C541" s="45"/>
      <c r="D541" s="49" t="s">
        <v>24</v>
      </c>
      <c r="E541" s="52" t="s">
        <v>0</v>
      </c>
      <c r="F541" s="62" t="s">
        <v>902</v>
      </c>
      <c r="G541" s="49" t="s">
        <v>25</v>
      </c>
      <c r="H541" s="57" t="s">
        <v>892</v>
      </c>
      <c r="I541" s="59">
        <f>264880+181360</f>
        <v>446240</v>
      </c>
    </row>
    <row r="542" spans="1:9" ht="47.25">
      <c r="A542" s="62">
        <v>89</v>
      </c>
      <c r="B542" s="45" t="s">
        <v>991</v>
      </c>
      <c r="C542" s="45"/>
      <c r="D542" s="49" t="s">
        <v>1</v>
      </c>
      <c r="E542" s="53" t="s">
        <v>68</v>
      </c>
      <c r="F542" s="62" t="s">
        <v>902</v>
      </c>
      <c r="G542" s="49" t="s">
        <v>2</v>
      </c>
      <c r="H542" s="57" t="s">
        <v>892</v>
      </c>
      <c r="I542" s="51">
        <v>404000</v>
      </c>
    </row>
    <row r="543" spans="1:9" ht="47.25">
      <c r="A543" s="62">
        <v>20</v>
      </c>
      <c r="B543" s="44" t="s">
        <v>933</v>
      </c>
      <c r="C543" s="44"/>
      <c r="D543" s="48" t="s">
        <v>21</v>
      </c>
      <c r="E543" s="51" t="s">
        <v>0</v>
      </c>
      <c r="F543" s="62" t="s">
        <v>902</v>
      </c>
      <c r="G543" s="48" t="s">
        <v>22</v>
      </c>
      <c r="H543" s="57" t="s">
        <v>892</v>
      </c>
      <c r="I543" s="58">
        <f>538400+269200+226000</f>
        <v>1033600</v>
      </c>
    </row>
    <row r="544" spans="1:9" ht="47.25">
      <c r="A544" s="62">
        <v>18</v>
      </c>
      <c r="B544" s="44" t="s">
        <v>931</v>
      </c>
      <c r="C544" s="44"/>
      <c r="D544" s="48" t="s">
        <v>1017</v>
      </c>
      <c r="E544" s="51" t="s">
        <v>0</v>
      </c>
      <c r="F544" s="62" t="s">
        <v>902</v>
      </c>
      <c r="G544" s="48" t="s">
        <v>19</v>
      </c>
      <c r="H544" s="57" t="s">
        <v>892</v>
      </c>
      <c r="I544" s="58">
        <v>100800</v>
      </c>
    </row>
    <row r="545" spans="1:9" ht="31.5">
      <c r="A545" s="62">
        <v>25</v>
      </c>
      <c r="B545" s="44" t="s">
        <v>938</v>
      </c>
      <c r="C545" s="44"/>
      <c r="D545" s="48" t="s">
        <v>24</v>
      </c>
      <c r="E545" s="51" t="s">
        <v>0</v>
      </c>
      <c r="F545" s="62" t="s">
        <v>902</v>
      </c>
      <c r="G545" s="48" t="s">
        <v>25</v>
      </c>
      <c r="H545" s="57" t="s">
        <v>892</v>
      </c>
      <c r="I545" s="58">
        <f>105800+211600</f>
        <v>317400</v>
      </c>
    </row>
    <row r="546" spans="1:9" ht="31.5">
      <c r="A546" s="62">
        <v>47</v>
      </c>
      <c r="B546" s="46" t="s">
        <v>120</v>
      </c>
      <c r="C546" s="46"/>
      <c r="D546" s="50" t="s">
        <v>1032</v>
      </c>
      <c r="E546" s="51" t="s">
        <v>0</v>
      </c>
      <c r="F546" s="62" t="s">
        <v>902</v>
      </c>
      <c r="G546" s="50" t="s">
        <v>28</v>
      </c>
      <c r="H546" s="57" t="s">
        <v>892</v>
      </c>
      <c r="I546" s="58">
        <f>192685+59155</f>
        <v>251840</v>
      </c>
    </row>
    <row r="547" spans="1:9" ht="31.5">
      <c r="A547" s="62">
        <v>93</v>
      </c>
      <c r="B547" s="45" t="s">
        <v>995</v>
      </c>
      <c r="C547" s="45"/>
      <c r="D547" s="49" t="s">
        <v>82</v>
      </c>
      <c r="E547" s="53" t="s">
        <v>80</v>
      </c>
      <c r="F547" s="62" t="s">
        <v>902</v>
      </c>
      <c r="G547" s="49" t="s">
        <v>28</v>
      </c>
      <c r="H547" s="57" t="s">
        <v>892</v>
      </c>
      <c r="I547" s="51">
        <f>6005922-335136</f>
        <v>5670786</v>
      </c>
    </row>
    <row r="548" spans="1:9" ht="31.5">
      <c r="A548" s="62">
        <v>54</v>
      </c>
      <c r="B548" s="45" t="s">
        <v>958</v>
      </c>
      <c r="C548" s="45"/>
      <c r="D548" s="49" t="s">
        <v>134</v>
      </c>
      <c r="E548" s="48" t="s">
        <v>59</v>
      </c>
      <c r="F548" s="62" t="s">
        <v>902</v>
      </c>
      <c r="G548" s="49" t="s">
        <v>134</v>
      </c>
      <c r="H548" s="57" t="s">
        <v>892</v>
      </c>
      <c r="I548" s="58">
        <v>14000</v>
      </c>
    </row>
    <row r="549" spans="1:9" ht="31.5">
      <c r="A549" s="62">
        <v>82</v>
      </c>
      <c r="B549" s="44" t="s">
        <v>144</v>
      </c>
      <c r="C549" s="44"/>
      <c r="D549" s="50" t="s">
        <v>145</v>
      </c>
      <c r="E549" s="48" t="s">
        <v>59</v>
      </c>
      <c r="F549" s="62" t="s">
        <v>902</v>
      </c>
      <c r="G549" s="50" t="s">
        <v>145</v>
      </c>
      <c r="H549" s="57" t="s">
        <v>892</v>
      </c>
      <c r="I549" s="58">
        <v>364000</v>
      </c>
    </row>
    <row r="550" spans="1:9" ht="31.5">
      <c r="A550" s="62">
        <v>60</v>
      </c>
      <c r="B550" s="44" t="s">
        <v>964</v>
      </c>
      <c r="C550" s="44"/>
      <c r="D550" s="48" t="s">
        <v>1052</v>
      </c>
      <c r="E550" s="48" t="s">
        <v>59</v>
      </c>
      <c r="F550" s="62" t="s">
        <v>902</v>
      </c>
      <c r="G550" s="48" t="s">
        <v>1052</v>
      </c>
      <c r="H550" s="57" t="s">
        <v>892</v>
      </c>
      <c r="I550" s="58">
        <v>44000</v>
      </c>
    </row>
    <row r="551" spans="1:9" ht="47.25">
      <c r="A551" s="62">
        <v>2</v>
      </c>
      <c r="B551" s="44" t="s">
        <v>917</v>
      </c>
      <c r="C551" s="44"/>
      <c r="D551" s="48" t="s">
        <v>1</v>
      </c>
      <c r="E551" s="51" t="s">
        <v>0</v>
      </c>
      <c r="F551" s="62" t="s">
        <v>902</v>
      </c>
      <c r="G551" s="48" t="s">
        <v>2</v>
      </c>
      <c r="H551" s="57" t="s">
        <v>892</v>
      </c>
      <c r="I551" s="58">
        <v>44866</v>
      </c>
    </row>
    <row r="552" spans="1:9" ht="31.5">
      <c r="A552" s="62">
        <v>27</v>
      </c>
      <c r="B552" s="44" t="s">
        <v>940</v>
      </c>
      <c r="C552" s="44"/>
      <c r="D552" s="48" t="s">
        <v>1020</v>
      </c>
      <c r="E552" s="51" t="s">
        <v>0</v>
      </c>
      <c r="F552" s="62" t="s">
        <v>902</v>
      </c>
      <c r="G552" s="48" t="s">
        <v>6</v>
      </c>
      <c r="H552" s="57" t="s">
        <v>892</v>
      </c>
      <c r="I552" s="58">
        <v>39964</v>
      </c>
    </row>
    <row r="553" spans="1:9" ht="47.25">
      <c r="A553" s="62">
        <v>68</v>
      </c>
      <c r="B553" s="44" t="s">
        <v>972</v>
      </c>
      <c r="C553" s="44"/>
      <c r="D553" s="48" t="s">
        <v>1057</v>
      </c>
      <c r="E553" s="48" t="s">
        <v>59</v>
      </c>
      <c r="F553" s="62" t="s">
        <v>902</v>
      </c>
      <c r="G553" s="48" t="s">
        <v>1057</v>
      </c>
      <c r="H553" s="57" t="s">
        <v>892</v>
      </c>
      <c r="I553" s="58">
        <v>347417</v>
      </c>
    </row>
    <row r="554" spans="1:9" ht="47.25">
      <c r="A554" s="62">
        <v>24</v>
      </c>
      <c r="B554" s="44" t="s">
        <v>937</v>
      </c>
      <c r="C554" s="44"/>
      <c r="D554" s="48" t="s">
        <v>1019</v>
      </c>
      <c r="E554" s="51" t="s">
        <v>0</v>
      </c>
      <c r="F554" s="62" t="s">
        <v>902</v>
      </c>
      <c r="G554" s="48" t="s">
        <v>1064</v>
      </c>
      <c r="H554" s="57" t="s">
        <v>892</v>
      </c>
      <c r="I554" s="58">
        <f>211600+178000+245200</f>
        <v>634800</v>
      </c>
    </row>
    <row r="555" spans="1:9" ht="31.5">
      <c r="A555" s="62">
        <v>92</v>
      </c>
      <c r="B555" s="45" t="s">
        <v>994</v>
      </c>
      <c r="C555" s="45"/>
      <c r="D555" s="49" t="s">
        <v>82</v>
      </c>
      <c r="E555" s="53" t="s">
        <v>80</v>
      </c>
      <c r="F555" s="62" t="s">
        <v>902</v>
      </c>
      <c r="G555" s="49" t="s">
        <v>28</v>
      </c>
      <c r="H555" s="57" t="s">
        <v>892</v>
      </c>
      <c r="I555" s="51">
        <f>403200+23500</f>
        <v>426700</v>
      </c>
    </row>
    <row r="556" spans="1:9" ht="47.25">
      <c r="A556" s="62">
        <v>87</v>
      </c>
      <c r="B556" s="45" t="s">
        <v>989</v>
      </c>
      <c r="C556" s="45"/>
      <c r="D556" s="49" t="s">
        <v>1037</v>
      </c>
      <c r="E556" s="53" t="s">
        <v>69</v>
      </c>
      <c r="F556" s="62" t="s">
        <v>902</v>
      </c>
      <c r="G556" s="49" t="s">
        <v>70</v>
      </c>
      <c r="H556" s="57" t="s">
        <v>892</v>
      </c>
      <c r="I556" s="51">
        <f>403200+23500</f>
        <v>426700</v>
      </c>
    </row>
    <row r="557" spans="1:9" ht="31.5">
      <c r="A557" s="62">
        <v>105</v>
      </c>
      <c r="B557" s="46" t="s">
        <v>1006</v>
      </c>
      <c r="C557" s="46"/>
      <c r="D557" s="50" t="s">
        <v>1046</v>
      </c>
      <c r="E557" s="54" t="s">
        <v>80</v>
      </c>
      <c r="F557" s="62" t="s">
        <v>902</v>
      </c>
      <c r="G557" s="50" t="s">
        <v>28</v>
      </c>
      <c r="H557" s="57" t="s">
        <v>892</v>
      </c>
      <c r="I557" s="51">
        <v>334314</v>
      </c>
    </row>
  </sheetData>
  <autoFilter ref="A1:I557">
    <filterColumn colId="7"/>
    <sortState ref="A2:I557">
      <sortCondition descending="1" ref="H1:H55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C L</dc:creator>
  <cp:lastModifiedBy>HP</cp:lastModifiedBy>
  <cp:lastPrinted>2022-08-01T08:36:55Z</cp:lastPrinted>
  <dcterms:created xsi:type="dcterms:W3CDTF">2021-07-09T07:45:32Z</dcterms:created>
  <dcterms:modified xsi:type="dcterms:W3CDTF">2022-08-06T08:38:08Z</dcterms:modified>
</cp:coreProperties>
</file>