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30" windowWidth="11805" windowHeight="7290"/>
  </bookViews>
  <sheets>
    <sheet name="3.2.1" sheetId="11" r:id="rId1"/>
  </sheets>
  <definedNames>
    <definedName name="_xlnm._FilterDatabase" localSheetId="0" hidden="1">'3.2.1'!$A$1:$H$260</definedName>
  </definedNames>
  <calcPr calcId="124519"/>
</workbook>
</file>

<file path=xl/calcChain.xml><?xml version="1.0" encoding="utf-8"?>
<calcChain xmlns="http://schemas.openxmlformats.org/spreadsheetml/2006/main">
  <c r="P232" i="11"/>
  <c r="H233"/>
  <c r="H230"/>
  <c r="H227"/>
  <c r="H255"/>
  <c r="H243"/>
  <c r="H226"/>
  <c r="H245"/>
  <c r="H225"/>
  <c r="H237"/>
  <c r="H223"/>
  <c r="H222"/>
  <c r="H240"/>
  <c r="H219"/>
  <c r="H238"/>
  <c r="H221"/>
  <c r="H257"/>
  <c r="H239"/>
  <c r="H250"/>
  <c r="H254"/>
  <c r="H218"/>
  <c r="H260"/>
  <c r="H215"/>
  <c r="H214"/>
  <c r="H76"/>
  <c r="H75"/>
  <c r="H74"/>
  <c r="H73"/>
  <c r="H72"/>
  <c r="H71"/>
  <c r="H70"/>
  <c r="H69"/>
  <c r="H90"/>
  <c r="H68"/>
  <c r="H67"/>
  <c r="H66"/>
  <c r="H64"/>
  <c r="H63"/>
  <c r="H62"/>
  <c r="H65"/>
  <c r="H61"/>
  <c r="H60"/>
  <c r="H59"/>
  <c r="H58"/>
  <c r="H89"/>
  <c r="H57"/>
  <c r="H56"/>
  <c r="H55"/>
  <c r="H88"/>
  <c r="H87"/>
  <c r="H86"/>
  <c r="H85"/>
  <c r="H84"/>
  <c r="H83"/>
  <c r="H82"/>
  <c r="H81"/>
  <c r="H80"/>
  <c r="H79"/>
  <c r="H78"/>
  <c r="H77"/>
  <c r="H91"/>
  <c r="H141"/>
  <c r="H139"/>
  <c r="H138"/>
  <c r="H137"/>
  <c r="H135"/>
  <c r="H134"/>
  <c r="H133"/>
  <c r="H131"/>
  <c r="H128"/>
  <c r="H130"/>
  <c r="H127"/>
  <c r="H125"/>
  <c r="H124"/>
  <c r="H122"/>
  <c r="H121"/>
  <c r="H120"/>
  <c r="H119"/>
  <c r="H118"/>
  <c r="H117"/>
  <c r="H115"/>
  <c r="H114"/>
  <c r="H111"/>
  <c r="H108"/>
  <c r="H110"/>
  <c r="H107"/>
  <c r="H106"/>
  <c r="H104"/>
  <c r="H103"/>
  <c r="H101"/>
  <c r="H153"/>
  <c r="H152"/>
  <c r="H150"/>
  <c r="H149"/>
  <c r="H148"/>
  <c r="H159"/>
  <c r="H200"/>
  <c r="H198"/>
  <c r="H197"/>
  <c r="H196"/>
  <c r="H195"/>
  <c r="H194"/>
  <c r="H193"/>
  <c r="H191"/>
  <c r="H190"/>
  <c r="H189"/>
  <c r="H188"/>
  <c r="H187"/>
  <c r="H186"/>
  <c r="H185"/>
  <c r="H184"/>
  <c r="H181"/>
  <c r="H175"/>
  <c r="H179"/>
  <c r="H178"/>
  <c r="H176"/>
  <c r="H172"/>
  <c r="H171"/>
  <c r="H170"/>
  <c r="H169"/>
  <c r="H168"/>
  <c r="H166"/>
  <c r="H164"/>
  <c r="H163"/>
  <c r="H162"/>
  <c r="H161"/>
  <c r="H158"/>
  <c r="H156"/>
  <c r="H206"/>
</calcChain>
</file>

<file path=xl/sharedStrings.xml><?xml version="1.0" encoding="utf-8"?>
<sst xmlns="http://schemas.openxmlformats.org/spreadsheetml/2006/main" count="1558" uniqueCount="485">
  <si>
    <t>Prof. Shally Awasthi</t>
  </si>
  <si>
    <t>Pediatrics</t>
  </si>
  <si>
    <t>Cardiology</t>
  </si>
  <si>
    <t>Surgical Oncology</t>
  </si>
  <si>
    <t>Improve Brady Study</t>
  </si>
  <si>
    <t>India Medtronic Pvt ltd</t>
  </si>
  <si>
    <t>Prof. Rishi Sethi</t>
  </si>
  <si>
    <t>M/s AMGEN</t>
  </si>
  <si>
    <t>Prof. S. K. Dwivedi</t>
  </si>
  <si>
    <t>M/s.Amgen,Mumbai</t>
  </si>
  <si>
    <t>Radiotherapy</t>
  </si>
  <si>
    <t>Eli lily and company (India) pvt.ltd.</t>
  </si>
  <si>
    <t>Rheumatology</t>
  </si>
  <si>
    <t>Ophthalmology</t>
  </si>
  <si>
    <t>Surgery (Gen)</t>
  </si>
  <si>
    <t>Biocad India Pvt Ltd.</t>
  </si>
  <si>
    <t>Obs &amp; Gyane</t>
  </si>
  <si>
    <t>Excel life sciences</t>
  </si>
  <si>
    <t>Abbott Healthcare Pvt.Ltd.</t>
  </si>
  <si>
    <t>Prof. Ajai Singh</t>
  </si>
  <si>
    <t>Orthopaedic Surgery</t>
  </si>
  <si>
    <t>Quintiles Research India Pvt.ltd</t>
  </si>
  <si>
    <t>Physiology</t>
  </si>
  <si>
    <t>M/s Biotronik Medical Devices ,Delhi</t>
  </si>
  <si>
    <t>Prof.Sharad Chardra</t>
  </si>
  <si>
    <t>I Process Clinical Marketing Private,Bangalore</t>
  </si>
  <si>
    <t>Drug Trail</t>
  </si>
  <si>
    <t>Prof. Sameer Gupta</t>
  </si>
  <si>
    <t>Bharat Serums and Vaccines Limited</t>
  </si>
  <si>
    <t>M/s BMS pvt ltd</t>
  </si>
  <si>
    <t>Prof.Ashish Kumar</t>
  </si>
  <si>
    <t>Orthopacdic Surgery</t>
  </si>
  <si>
    <t>CLIANTHA RESEARCH LIMITED</t>
  </si>
  <si>
    <t>Respiratory Medicine</t>
  </si>
  <si>
    <t>"Improve SCA Study"</t>
  </si>
  <si>
    <t>Effect of Yoga based….and mechanistic study (UK)</t>
  </si>
  <si>
    <t>Dr. Sharad Chandra</t>
  </si>
  <si>
    <t>Excel Life Sciences Pvt Ltd</t>
  </si>
  <si>
    <t>Prof. Vishal Katiyar</t>
  </si>
  <si>
    <t>Medicine</t>
  </si>
  <si>
    <t>Kendle India Pvt Ltd.</t>
  </si>
  <si>
    <t>Nutritional Support team</t>
  </si>
  <si>
    <t>CanKids</t>
  </si>
  <si>
    <t>pediatrics</t>
  </si>
  <si>
    <t>CORRENA Study….. Rheumatoid Arthritis</t>
  </si>
  <si>
    <t>CORRONA</t>
  </si>
  <si>
    <t xml:space="preserve">Prof.S.K.Das </t>
  </si>
  <si>
    <t>Ecron Acunova limited</t>
  </si>
  <si>
    <t>Surgical Gastroenterology</t>
  </si>
  <si>
    <t>A psychometric tool to measure………..with dementia in india</t>
  </si>
  <si>
    <t>G M H</t>
  </si>
  <si>
    <t>Siro Clinpharma Pvt. Ltd</t>
  </si>
  <si>
    <t>A prospective, multicenter,safety………patients with hypovolaemia</t>
  </si>
  <si>
    <t>A Dose Ranging study to evaluate……Kidney disease due type II Diabetes</t>
  </si>
  <si>
    <t>Ipca laboratories ltd</t>
  </si>
  <si>
    <t>A phase 3 randomized masked…….non-infectious UvEitis</t>
  </si>
  <si>
    <t>Protocol no- BMO-2-RA-03-01-01 A randomized…..rheumataid arthritis</t>
  </si>
  <si>
    <t>Syngene</t>
  </si>
  <si>
    <t>Inspire ELR study</t>
  </si>
  <si>
    <t>Ardent Clinical research services</t>
  </si>
  <si>
    <t>A randomized double blind,multicenteric placebo controlled….patients with chronic idiopathic constipation</t>
  </si>
  <si>
    <t>Protocol No. 20070782 A Randomized double blind placebo………… receiving multicycle Chemotherapy.</t>
  </si>
  <si>
    <t>Prof. Rajendra Kumar</t>
  </si>
  <si>
    <t>A Double Blind randomized placebo-controlled, multicenter ………clinically evident cardiovascular disease.</t>
  </si>
  <si>
    <t>Protocal I 4 V-MC-JADY© a phase 3, multicenter…Rheumataid Arthritis</t>
  </si>
  <si>
    <t>Prof. S.K. Dass</t>
  </si>
  <si>
    <t>International multicenter randamized double blind….. Breast cancer patients Protocal No.-BCD-022-02</t>
  </si>
  <si>
    <t>BIOCAD</t>
  </si>
  <si>
    <t>Prof. Kriti Srivastava</t>
  </si>
  <si>
    <t>"A phase III multinational,Multi-center Randomized,Masked------of the eye</t>
  </si>
  <si>
    <t>Dr.Vishal Katiyar</t>
  </si>
  <si>
    <t>Protocal RI-01-003 A double blind randomized-----rheumatoid arthritis"</t>
  </si>
  <si>
    <t>Dr.Puneet Kumar</t>
  </si>
  <si>
    <t>"A Phase III randomised double-blind paralled group----in Neoadjuvant setting"</t>
  </si>
  <si>
    <t>Dr.Vijay Kumar</t>
  </si>
  <si>
    <t>"Protocol No-CV185-158 A phase IV open label Multi-center study------replacement surgery</t>
  </si>
  <si>
    <t>"Safety and performance registry for an all comers diabetic patient--------within daily clinical practice"</t>
  </si>
  <si>
    <t>"A multicenter Controlled safety and efficacy of a fluocinolone ………………………. Posterior segment of the eyes"</t>
  </si>
  <si>
    <t>Prof. Sharad Chandra</t>
  </si>
  <si>
    <t>A randomised open label…platinum based therapy</t>
  </si>
  <si>
    <t>Prof. Vijay Kumar</t>
  </si>
  <si>
    <t>Prof. Archana Kumar</t>
  </si>
  <si>
    <t>SCARF,INDIA</t>
  </si>
  <si>
    <t>Prof. S.C. Tiwari</t>
  </si>
  <si>
    <t>Prof. M L Patel</t>
  </si>
  <si>
    <t>Prof. Sidhartha Agarwal</t>
  </si>
  <si>
    <t>Prof. S.K.Das</t>
  </si>
  <si>
    <t>Prof. Sharad Chanda</t>
  </si>
  <si>
    <t>A Phase 3 multicenter randomized………………in Dialysis patients</t>
  </si>
  <si>
    <t>Prof. S.K. Sonkar</t>
  </si>
  <si>
    <t>Evalutation of safety and efficacy of hydrochloronium…….combonation</t>
  </si>
  <si>
    <t>Ipca/HCQS/PIV-14</t>
  </si>
  <si>
    <t>Prof. Madhukar Mittal</t>
  </si>
  <si>
    <t>Endocrinalogy</t>
  </si>
  <si>
    <t>Prof. Abhijit Chandra</t>
  </si>
  <si>
    <t>A prospective multi-center double blind randomized study…..of HIV associated Lipodystrophy.</t>
  </si>
  <si>
    <t>CADILA HEALTHCARE LTD</t>
  </si>
  <si>
    <t>Prof. D. Himanshu</t>
  </si>
  <si>
    <t>BMO-2-RA-03-1-01 version 2.0 A randomized double blind…..active rhuematoid arthritis</t>
  </si>
  <si>
    <t>Prof. Urmila Dhakad</t>
  </si>
  <si>
    <t>A phase IV, prospective multi center, double blind……severe sepsis (BSV-UTI-IV-0614)</t>
  </si>
  <si>
    <t>Prof. Jitendra Kr. Kushwaha</t>
  </si>
  <si>
    <t>Protocol No.-MYL-14020-3001, Multicenter double blind randomized…. Non-Squamous non small cell lung cancer</t>
  </si>
  <si>
    <t>Human milk composition in Indian Mothers (Study No. AL21)</t>
  </si>
  <si>
    <t>Ria Infotech</t>
  </si>
  <si>
    <t>Prof. S.N.Singh</t>
  </si>
  <si>
    <t>A phase IV,interventional,open label,multicenter single-arm….(BOPV) in healthy Indian Infants</t>
  </si>
  <si>
    <t>Services Agency (CDSA)</t>
  </si>
  <si>
    <t>To study the capacity of district…..communicable desiases in UP</t>
  </si>
  <si>
    <t>UPHSSP</t>
  </si>
  <si>
    <t>Prof. Monika Agarwal</t>
  </si>
  <si>
    <t>Community Medicine</t>
  </si>
  <si>
    <t>GAN Global surveillance prevalence, severity management and risk factors</t>
  </si>
  <si>
    <t>INDIAN ASTHMA CARE SOCIETY</t>
  </si>
  <si>
    <t>M/s klinera Corpoeration</t>
  </si>
  <si>
    <t>Prof. Ajay Kumar</t>
  </si>
  <si>
    <t>Effectiveness of iron farlified infant cerals to….anemia in infants in India</t>
  </si>
  <si>
    <t>jss Medical Research India pvt ltd</t>
  </si>
  <si>
    <t>A prospective randomised clinical trial to confirm safety….. Anti-D-immunoglobulin</t>
  </si>
  <si>
    <t>Prof. Rekha Sachan</t>
  </si>
  <si>
    <t>Clinical Significance of circulating…..metabolic syndrome</t>
  </si>
  <si>
    <t>RSSDI</t>
  </si>
  <si>
    <t>Prof. Kauser Usman</t>
  </si>
  <si>
    <t>A prospective multi-center clinical….traetment of wet AMD</t>
  </si>
  <si>
    <t>SUN PHARMA LABORATORIES LIMITED</t>
  </si>
  <si>
    <t>Prof. Sandeep Saxena</t>
  </si>
  <si>
    <t>Evaluation of safety and efficacy of Etodolac injection….orthopedic pain</t>
  </si>
  <si>
    <t>Prof. Ashish Kumar</t>
  </si>
  <si>
    <t>An open label multicenter non*comparative…..colorectal cancer</t>
  </si>
  <si>
    <t>PPD PHARM DEV INDIA LTD</t>
  </si>
  <si>
    <t>A Phase III, Randomized, observer masked, active controlled……… Ocular Hypertension -PEONY study</t>
  </si>
  <si>
    <t>Covance India Pharmaceuticals Services India Pvt Ltd</t>
  </si>
  <si>
    <t xml:space="preserve">Prof. Pramod Kumar </t>
  </si>
  <si>
    <t>A Prospective,comparative,randomized study to assess the efficacy and safety---------capsules in the treatment of Type 2DM</t>
  </si>
  <si>
    <t>ARBRO PHARMACUTICALS PVT.LTD.</t>
  </si>
  <si>
    <t>Prof.Narsingh Verma</t>
  </si>
  <si>
    <t>An Open label,Randomized,Comparative------- Post-operative pain</t>
  </si>
  <si>
    <t>Inquest Biopharm Private Limited</t>
  </si>
  <si>
    <t>Prof.Sandeep Tiwari</t>
  </si>
  <si>
    <t>Trauma Surgery</t>
  </si>
  <si>
    <t>Multicenter Active AEFI sentinel Survillance(MAASS)Funded by INCLEN</t>
  </si>
  <si>
    <t>INCLEN</t>
  </si>
  <si>
    <t>A Prospective ,comparative,randomized study to access the efficacy and safety of SNEC 30……….treatment of sub mucosal fibrosis.</t>
  </si>
  <si>
    <t>A Randomized, Double-Blind placebo…………………MTX Theropy</t>
  </si>
  <si>
    <t>Klinera Global Services</t>
  </si>
  <si>
    <t>Prof. S.K. Das</t>
  </si>
  <si>
    <t>A Randomized Double-Blind, Placebo…………………Methotrexate</t>
  </si>
  <si>
    <t>C.S.M.M.U Welfare Society</t>
  </si>
  <si>
    <t>A24 -Week , randomized, double-blind……………………diabetes mellitus</t>
  </si>
  <si>
    <t xml:space="preserve">Glermark Pharmaceuticals Ltd </t>
  </si>
  <si>
    <t xml:space="preserve">Prof. A.K. Mishra </t>
  </si>
  <si>
    <t>Foundation Primary Immunodeficiency</t>
  </si>
  <si>
    <t>Chief Division of basic and clinical immunology University of california at Irvine USA</t>
  </si>
  <si>
    <t xml:space="preserve">Prof. Sanjeev Kumar Verma </t>
  </si>
  <si>
    <t>A Prospective Multicenter ...........Prostate Cancer</t>
  </si>
  <si>
    <t>Biotechnology Industry Research Assistance Council</t>
  </si>
  <si>
    <t>A Prospective Comparative, Assessar, Blind ,Randomized …………...……….Wet AMD (Age related macular degeneration).</t>
  </si>
  <si>
    <t>Lambda Theraputic Research Ltd</t>
  </si>
  <si>
    <t>Prof.Sanjiv Kr. Gupta</t>
  </si>
  <si>
    <t>A Randomized double blind……HER2-Positive metastatic breast cancer</t>
  </si>
  <si>
    <t>Prof. Naseem Akhtar</t>
  </si>
  <si>
    <t>Drug Trial</t>
  </si>
  <si>
    <t>A Randomized Double blind……Carbonate+zine</t>
  </si>
  <si>
    <t>S. G. Phyot Pharma</t>
  </si>
  <si>
    <t>Dr. Madhukar Mittal</t>
  </si>
  <si>
    <t>Endocrinology</t>
  </si>
  <si>
    <t>A Multicenter open label, randomized…….Adjuvant chemotherpy</t>
  </si>
  <si>
    <t xml:space="preserve">Dr. Anad Kumar Misra </t>
  </si>
  <si>
    <t xml:space="preserve">Endocrine Surgery </t>
  </si>
  <si>
    <t>Protocol No. : BCD-021-02</t>
  </si>
  <si>
    <t xml:space="preserve">Dr. Sudhir Singh </t>
  </si>
  <si>
    <t>A 24 Week Randomized Double….preserved ejection</t>
  </si>
  <si>
    <t>NOVARTIS HEALTHCARE PVT LTD</t>
  </si>
  <si>
    <t xml:space="preserve">Dr. Rishi Sethi </t>
  </si>
  <si>
    <t>A Study Evaluate the…… chronic kidney disease</t>
  </si>
  <si>
    <t>Astra Zenca Pharma India Ltd.</t>
  </si>
  <si>
    <t>Dr. Sant Pandey/Dr.S.K. Sonkar</t>
  </si>
  <si>
    <t xml:space="preserve">Nephrology </t>
  </si>
  <si>
    <t>Role Of circulation……….Metabolic Syndrome</t>
  </si>
  <si>
    <t xml:space="preserve">Dr. Sanjay Khatri </t>
  </si>
  <si>
    <t>Pharmacology &amp; Therapeutics</t>
  </si>
  <si>
    <t>The Pravalence Study of Specific……Cities of India</t>
  </si>
  <si>
    <t>Glaxosmithkline Consumer Private limited</t>
  </si>
  <si>
    <t>Dr. Shally Awasthi</t>
  </si>
  <si>
    <t xml:space="preserve">Pediatrics </t>
  </si>
  <si>
    <t>Post Marketing Trail Phase………Break Cancer</t>
  </si>
  <si>
    <t>ACCUTEST RESEARCH LABORATORIES (INDIA) PVT LTD</t>
  </si>
  <si>
    <t xml:space="preserve">Dr. Shiv Rajan </t>
  </si>
  <si>
    <t>Multicentric randomized…….tissue Injuries</t>
  </si>
  <si>
    <t>Torrent Pharma</t>
  </si>
  <si>
    <t>Dr. Ashish Kumar</t>
  </si>
  <si>
    <t>A Randomized Prospective……Pulmonary Disecase</t>
  </si>
  <si>
    <t>Cipla Ltd.</t>
  </si>
  <si>
    <t xml:space="preserve">Dr. Anand Srivastava </t>
  </si>
  <si>
    <t>Prospective Multi-center……..osteoparpsis</t>
  </si>
  <si>
    <t>Reliance Life Sciences Pvt. Ltd.</t>
  </si>
  <si>
    <t xml:space="preserve">Dr. Deepak Kumar </t>
  </si>
  <si>
    <t>Protocol No KCP330023 A Phase……(RRMM)</t>
  </si>
  <si>
    <t xml:space="preserve">Dr. S.P. Verma </t>
  </si>
  <si>
    <t>Clinical hematology</t>
  </si>
  <si>
    <t>"Triplaxam Trial''</t>
  </si>
  <si>
    <t>Dr. Gaurav Chaudhry</t>
  </si>
  <si>
    <t>A Multi Centre Randomized……with Asthma</t>
  </si>
  <si>
    <t xml:space="preserve">Dr. Santosh Kumar </t>
  </si>
  <si>
    <t>GENESIS A Clincal……Valve</t>
  </si>
  <si>
    <t>Vascular Concepts Ltd</t>
  </si>
  <si>
    <t>Combine Phase 3………..Crohn's Disease</t>
  </si>
  <si>
    <t>Dr. Ajay Kumar</t>
  </si>
  <si>
    <t>A randomized multicentre…….Pain in India</t>
  </si>
  <si>
    <t xml:space="preserve">Sun House </t>
  </si>
  <si>
    <t>A randomized…….Early Breast Cancer</t>
  </si>
  <si>
    <t>Dr. Rajendra kumar</t>
  </si>
  <si>
    <t>Select Study</t>
  </si>
  <si>
    <t>Novo Nordisk india Private Ltd</t>
  </si>
  <si>
    <t>Multecentric Prospective……molecular Method</t>
  </si>
  <si>
    <t>Sanofi Pasteur</t>
  </si>
  <si>
    <t>Determination of Vitro……Tazabactum</t>
  </si>
  <si>
    <t>Venus Remedies Ltd.</t>
  </si>
  <si>
    <t>Dr. Sheetal Verma</t>
  </si>
  <si>
    <t>Microbiology</t>
  </si>
  <si>
    <t>A Multicenter open…….HOFH India</t>
  </si>
  <si>
    <t>Amgen Pharmaceutical</t>
  </si>
  <si>
    <t>Dr. Virendra Atam</t>
  </si>
  <si>
    <t>A Phase III Randomized….Breast Cancer</t>
  </si>
  <si>
    <t>PSI CRO PHARMA INDIA PRIVATE LIMITED</t>
  </si>
  <si>
    <t>Dr. Anand Mishra</t>
  </si>
  <si>
    <t>A Prospective Comparative……..Osteoporosis</t>
  </si>
  <si>
    <t>Alkem Laboratories Ltd</t>
  </si>
  <si>
    <t>Prof. R. N. Srivastava</t>
  </si>
  <si>
    <t>Development and Clinical……..Nephropathy</t>
  </si>
  <si>
    <t>BIRAC</t>
  </si>
  <si>
    <t xml:space="preserve">Endocrinology </t>
  </si>
  <si>
    <t>A Global Multicenter three…….Chemotherapy</t>
  </si>
  <si>
    <t>Lambda theraputic Reseach Ltd.</t>
  </si>
  <si>
    <t>Dr. Sameer Gupta</t>
  </si>
  <si>
    <t>16TMC-AMAN A Phase ……….Ulcerative colitis</t>
  </si>
  <si>
    <t>IQVIA RDS(India) P.Ltd</t>
  </si>
  <si>
    <t>Dr. Abhijit Chandra</t>
  </si>
  <si>
    <t>A Single Arm Phase IV Clinical trial……..Safe Trial</t>
  </si>
  <si>
    <t xml:space="preserve">Dr. Hardeep Singh Malhotra </t>
  </si>
  <si>
    <t>A Phase 3 Study to evaluate………to factor Vn or Ix</t>
  </si>
  <si>
    <t>PPD PHARMACEUTICAL INDIA PVT LTD.</t>
  </si>
  <si>
    <t>Cont-A Prospective Single…………Pasitive Cancer</t>
  </si>
  <si>
    <t>Dr. Naseem Akhtar</t>
  </si>
  <si>
    <t>A multicentric randomized...... tissue injuries</t>
  </si>
  <si>
    <t>Ischemia Trial- International.....Approaches</t>
  </si>
  <si>
    <t>(A) Improve Brady Study</t>
  </si>
  <si>
    <t>A Double Blind.....Cardiovascular Disease</t>
  </si>
  <si>
    <t>Protocol No.-MYL-14020-3001...Lung Cancer</t>
  </si>
  <si>
    <t>Dr. Sandeep Saxena</t>
  </si>
  <si>
    <t xml:space="preserve"> A Prospective Multi-Center Clinical….Traetment of Wet AMD</t>
  </si>
  <si>
    <t>Evaluation of Safety and Efficacy of Injection….Orthopedic Pain</t>
  </si>
  <si>
    <t>A 24 week randomized double .... preserved ejection</t>
  </si>
  <si>
    <t>A Study Evaluate the...... chronic kidney disease</t>
  </si>
  <si>
    <t>The Prevalence study of Specific...... Cities of india</t>
  </si>
  <si>
    <t>A Randomized Prospective...... Pulmonary Disecase</t>
  </si>
  <si>
    <t>Prospective multi- center.... osteoparpsis</t>
  </si>
  <si>
    <t>A Multicenter,Open.....HoFH India</t>
  </si>
  <si>
    <t>A Phase III, Randomized....Breast Cancer</t>
  </si>
  <si>
    <t>A Global, Multicenter, Three.....Chemotherapy</t>
  </si>
  <si>
    <t xml:space="preserve"> "16TMC-AMAN A Phase ……………ulcerative Colitis</t>
  </si>
  <si>
    <t>"A Phase 3 Study to Evaluate………………to Factor Vn Or IX"</t>
  </si>
  <si>
    <t>A prospective Single ………………… Pasitive Cancer</t>
  </si>
  <si>
    <t xml:space="preserve">Dr. Surya kant </t>
  </si>
  <si>
    <t>Corona Kit Sponsored By Patanjali</t>
  </si>
  <si>
    <t>Sun Pharma Laboratories Ltd.</t>
  </si>
  <si>
    <t>A multicentric open label....... hypertension in India</t>
  </si>
  <si>
    <t>Dr. Puneet Kumar</t>
  </si>
  <si>
    <t>Protocol No. GS-US-417-0304</t>
  </si>
  <si>
    <t>Dr. S. P. Verma</t>
  </si>
  <si>
    <t>Dr. S.K. Dwivedi</t>
  </si>
  <si>
    <t>A Prospective multi centric study... young indian patients</t>
  </si>
  <si>
    <t xml:space="preserve">Dr. D Himanshu </t>
  </si>
  <si>
    <t>Cadila Pharma</t>
  </si>
  <si>
    <t>Ashwagandha for the....... Health care Providers</t>
  </si>
  <si>
    <t>Dr. Prashant Gupta</t>
  </si>
  <si>
    <t>Sevamob Venture Ltd</t>
  </si>
  <si>
    <t>A prospective observational.... based Systems</t>
  </si>
  <si>
    <t>Dr. Monika Agarwal</t>
  </si>
  <si>
    <t>Save the Children</t>
  </si>
  <si>
    <t>Assessment of Usability.....Diagnostic Tool</t>
  </si>
  <si>
    <t>Dr. D.Himanshu</t>
  </si>
  <si>
    <t>Serum Institute of India P. Lmt.</t>
  </si>
  <si>
    <t xml:space="preserve"> A multicenter Phase...... and Disease</t>
  </si>
  <si>
    <t>2018-19</t>
  </si>
  <si>
    <t>2019-20</t>
  </si>
  <si>
    <t>2020-21</t>
  </si>
  <si>
    <t>2017-18</t>
  </si>
  <si>
    <t>2016-17</t>
  </si>
  <si>
    <t>Protocol No. LTE15174 ATLAS-OLE An Open Label Long Term Safety and Efficacy study of Fitusiran in patients with Hemophilia A or B, With or Without Inhibitory Antibodies to Factor VIII or IX</t>
  </si>
  <si>
    <t>LPA Study " Multi Centre Cross Sectional epidemiological study to Characterize the prevalence and distribution of Lipoprotein (a) …. Cardiovascular disase</t>
  </si>
  <si>
    <t>Urology</t>
  </si>
  <si>
    <t>Post Marketing Trail Phase………Breast Cancer</t>
  </si>
  <si>
    <t xml:space="preserve">Surgical Gastroenterology </t>
  </si>
  <si>
    <t>Sanofic Synthelabo           (India) Pvt Ltd</t>
  </si>
  <si>
    <t xml:space="preserve">Neurology </t>
  </si>
  <si>
    <t>Jiv Daya Foundation</t>
  </si>
  <si>
    <t>Dr. Nishant Verma</t>
  </si>
  <si>
    <t>Hospital Based Surveillance for radiological…….5yrs of age in UP and Bihar</t>
  </si>
  <si>
    <t>Bill Gates Melinda</t>
  </si>
  <si>
    <t>Project grant program (JDF)</t>
  </si>
  <si>
    <t>Prof. S.P. Verma</t>
  </si>
  <si>
    <t>Clinical Hematology</t>
  </si>
  <si>
    <t>Improvement of maternal……Electronic Partograph (JDF)</t>
  </si>
  <si>
    <t>Prof. Amita Pandey</t>
  </si>
  <si>
    <t>Pallaiative Care of cancer patients</t>
  </si>
  <si>
    <t>Prof. Rajendra Nath</t>
  </si>
  <si>
    <t>investigation of rhemuatic AF treatment using vitamin K antagonists,rivaroxban(INVICTUS)</t>
  </si>
  <si>
    <t>Hamilton Health Sciences</t>
  </si>
  <si>
    <t>Prof.Rishi Sethi</t>
  </si>
  <si>
    <t>Metabolic profiling of body fluids in acute spinal cord …..neurological recovery.</t>
  </si>
  <si>
    <t>Globus Medical  INC</t>
  </si>
  <si>
    <t xml:space="preserve">Prof. R.N. Srivastava </t>
  </si>
  <si>
    <t xml:space="preserve">Orthopaedic surgery </t>
  </si>
  <si>
    <t>Strengthening Laboratory Surveillance for pneumococcal meningitis in india to understand the impact of pneumococcal conjugate vaccine (PCV) rollout</t>
  </si>
  <si>
    <t>ICMR and BMGF</t>
  </si>
  <si>
    <t>Prof. Amita Jain</t>
  </si>
  <si>
    <t xml:space="preserve">Microbiology </t>
  </si>
  <si>
    <t xml:space="preserve">Prospective multicountry pneumococcal colonizaion in children and adults </t>
  </si>
  <si>
    <t>Foundation Merieux</t>
  </si>
  <si>
    <t xml:space="preserve">Prof.Shally Awasthi </t>
  </si>
  <si>
    <t>Tools for the Integrated Management of Childhood lllnes (Evaluation of pulse oximetry and clinical decision suupport algorithms in Primary Care )</t>
  </si>
  <si>
    <t>Path</t>
  </si>
  <si>
    <t xml:space="preserve">Evaluation of the performance of rapid diagnostics for SARS Cov-2 at the Point of Care </t>
  </si>
  <si>
    <t>UBS Switzerland AG</t>
  </si>
  <si>
    <t xml:space="preserve">Dr Amita Jain </t>
  </si>
  <si>
    <t xml:space="preserve">Bio Surveillance for Henipaviruses &amp; Filoviruses in Rural India </t>
  </si>
  <si>
    <t>Eco Healt Alliance New Yark USA</t>
  </si>
  <si>
    <t>Dr. Amita Jain</t>
  </si>
  <si>
    <t xml:space="preserve">What are the barriers and enablers of Providing and receving healthcare in specialized Covid 19 Wards A qualitative study in two geographic areas in india </t>
  </si>
  <si>
    <t xml:space="preserve">IPCRG </t>
  </si>
  <si>
    <t xml:space="preserve"> JDF Project (Peadiatric Onclogy Support)</t>
  </si>
  <si>
    <t>Dr. Archana Kumar</t>
  </si>
  <si>
    <t>Pediatries</t>
  </si>
  <si>
    <t xml:space="preserve"> Project Grant Program JDF</t>
  </si>
  <si>
    <t>Dr. A.k. Tripathi</t>
  </si>
  <si>
    <t>Metobolic profiling of body….neurological rcovery</t>
  </si>
  <si>
    <t>Globus Medical</t>
  </si>
  <si>
    <t>Dr. R.N. Srivastava</t>
  </si>
  <si>
    <t xml:space="preserve"> Improvement of…………..Electronic Partography</t>
  </si>
  <si>
    <t>Dr. Amita Pandey</t>
  </si>
  <si>
    <t>Obst &amp; Gyane</t>
  </si>
  <si>
    <t xml:space="preserve">  Palliative Care in Cancer Patients</t>
  </si>
  <si>
    <t>F-16</t>
  </si>
  <si>
    <t>Dr. Rajendra Kumar</t>
  </si>
  <si>
    <t xml:space="preserve">  Investigation of Rheumatic AF treatmnet using ……….Rivaroxban (INVICTUS)</t>
  </si>
  <si>
    <t>Dr. Rishi Sethi</t>
  </si>
  <si>
    <t>Prospective multicounty…………….childrens &amp; adults</t>
  </si>
  <si>
    <t>Merieux</t>
  </si>
  <si>
    <t>Can Vitamin A ……………..lung infection</t>
  </si>
  <si>
    <t>Oxford University</t>
  </si>
  <si>
    <t>Solar Disinfection …………………..Lucknow U. P.</t>
  </si>
  <si>
    <t>ISID</t>
  </si>
  <si>
    <t xml:space="preserve">Surveillance for Radiological Pneumonia in children under 5years of age in Uttar Pradesh and Bihar Project </t>
  </si>
  <si>
    <t xml:space="preserve"> Dr. Rajendra Kumar</t>
  </si>
  <si>
    <t>Strengthening Laoratory…Vaccine (PCV) rollout</t>
  </si>
  <si>
    <t>ICMR &amp; BMGF</t>
  </si>
  <si>
    <t xml:space="preserve"> Investigation of Rheumatic AF treatmnet using ……….Rivaroxban (INVICTUS)</t>
  </si>
  <si>
    <t>Home Based Surveillance for radiological…….5yrs of age in UP and Bihar</t>
  </si>
  <si>
    <t xml:space="preserve">I-HAT, U.P. Pneumonia &amp; Diarrhea Project </t>
  </si>
  <si>
    <t>University Of Manitoba</t>
  </si>
  <si>
    <t>Prof. Rashmi Kumar</t>
  </si>
  <si>
    <t>Infant traumatic……Epidemic in Indiia</t>
  </si>
  <si>
    <t>Albert Einstein University</t>
  </si>
  <si>
    <t>Project Grant Program "jiv Daya Foundation"</t>
  </si>
  <si>
    <t>Prof. A.K. Tripathi</t>
  </si>
  <si>
    <t>Pallative Care in Cancer Patients</t>
  </si>
  <si>
    <t xml:space="preserve">Prof. Rajendra Nath </t>
  </si>
  <si>
    <t>Investigation of rheumatic…………………..rivaroxbar (INVICTUS)</t>
  </si>
  <si>
    <t xml:space="preserve">Prof. Rishi Sethi </t>
  </si>
  <si>
    <t>The Indo-American Spine Allivance</t>
  </si>
  <si>
    <t>FCRA Funding</t>
  </si>
  <si>
    <t xml:space="preserve">Clinical Hematolog </t>
  </si>
  <si>
    <t>Obst &amp; Gynae.</t>
  </si>
  <si>
    <t>Type (Government/Non-Government)</t>
  </si>
  <si>
    <t>Non-government</t>
  </si>
  <si>
    <t>S. No.</t>
  </si>
  <si>
    <t>Name of the Scheme/Project/ Endowments/ Chairs</t>
  </si>
  <si>
    <t>Name of the Principal Investigator/ Co Investigator (if applicable)</t>
  </si>
  <si>
    <t xml:space="preserve">Name of the Funding agency </t>
  </si>
  <si>
    <t xml:space="preserve">Department </t>
  </si>
  <si>
    <t>Year of Award</t>
  </si>
  <si>
    <t xml:space="preserve">Funds provided (INR in lakhs) </t>
  </si>
  <si>
    <t>Community medicine</t>
  </si>
  <si>
    <t>Dr. G.S. Madhumathi/Prof Monika Agarwal</t>
  </si>
  <si>
    <r>
      <t>"international study of comparative health effectiveness with medical and invasive approaches"</t>
    </r>
    <r>
      <rPr>
        <b/>
        <sz val="11"/>
        <rFont val="Times New Roman"/>
        <family val="1"/>
      </rPr>
      <t xml:space="preserve"> "Ischemia Trial</t>
    </r>
  </si>
  <si>
    <r>
      <rPr>
        <b/>
        <sz val="11"/>
        <rFont val="Times New Roman"/>
        <family val="1"/>
      </rPr>
      <t>Protocol No-GS-US-334-1775"</t>
    </r>
    <r>
      <rPr>
        <sz val="11"/>
        <rFont val="Times New Roman"/>
        <family val="1"/>
      </rPr>
      <t xml:space="preserve"> A multicenter prospective observational post marketing…. Hepatitis C Virus infection in India</t>
    </r>
  </si>
  <si>
    <t>"international study of comparative health effectiveness with medical and invasive approaches" "Ischemia Trial</t>
  </si>
  <si>
    <t>M/S Samsung North Coriea.</t>
  </si>
  <si>
    <t>M/s Cadila Health care Ltd</t>
  </si>
  <si>
    <t>Patanjali</t>
  </si>
  <si>
    <t>A active surveillance to monitor the real world safety in Indian patients prescribed Nintedanib for the treatment of Idiopathic Pulmonary Fibrosis</t>
  </si>
  <si>
    <t>Bitra Hospital &amp; Medical Research Centre</t>
  </si>
  <si>
    <t>A Randomized, Multiple-dose multicenter ,comparative parallel stud………….Lymphoma (HERILY Study).</t>
  </si>
  <si>
    <t>Dr. Vijay Kumar</t>
  </si>
  <si>
    <t>A Double Blind randomized placebo-controlled, multicenter ……………..cardiovascular disease.</t>
  </si>
  <si>
    <t>Protocol No. 20070782 A Randomized double blind placebo-controlled study to evaluate the long term safety and effcacy……… multicycle Chemotherapy.</t>
  </si>
  <si>
    <t>A multicenter Randomized double masked,3 ……keratritis .(Protocol No-NVG09B113)</t>
  </si>
  <si>
    <t>Intas Biopharmaceuticals ltd.</t>
  </si>
  <si>
    <t>Dr. Siddharth Agarwal</t>
  </si>
  <si>
    <t>International multicenter randomized double blind………breast cancer patients. Protocol No. BCD-022-02</t>
  </si>
  <si>
    <t>Prof. Kirti Srivastava</t>
  </si>
  <si>
    <t>Assess the efficacy of furosap a testosterone booster …………an add on study.</t>
  </si>
  <si>
    <t>Chemical Resources</t>
  </si>
  <si>
    <t>Prof. S.N.Shankhwar</t>
  </si>
  <si>
    <t xml:space="preserve">Protocol 14V MC-jady (c) a phase 1 multicenter …… ………..Rheumatoid arthritis </t>
  </si>
  <si>
    <t>Dr.S.K.Das</t>
  </si>
  <si>
    <t>A phase III, multi-national randomized ,masked controlled ………of the eye</t>
  </si>
  <si>
    <t>Dr. Vishal Katiyar</t>
  </si>
  <si>
    <t>Protocol RI -01-003 A double blind randomized ………rheumatoid  arthritis</t>
  </si>
  <si>
    <t>Dr. Punit Kumar</t>
  </si>
  <si>
    <t>Clinical Evaluation of GCB-70 in overweigh subjects : an add on study</t>
  </si>
  <si>
    <t>Dr. N.S.Verma</t>
  </si>
  <si>
    <t>"To study the efficacy and safety of Ferocyst in PCOS chemical Resources"</t>
  </si>
  <si>
    <t>Prof.P.L.Sankhwar</t>
  </si>
  <si>
    <t>"Safety and perfarmance registry for an all comers diabetic patient--------within daily clinical practice"</t>
  </si>
  <si>
    <t>BM100-CC-03-1-01A Double Blind Randomized Achive Controlled Parallel Desigh---------Metastic Colorectal Cancer"</t>
  </si>
  <si>
    <t>Prof.Sameer Gupta</t>
  </si>
  <si>
    <t>An open label paralles Randomized study to Evaluate the pharmacokine------failure of prior chemotherapy"</t>
  </si>
  <si>
    <t>"mnterrational study of cermparativehealth effectiveness with medical and invasive approaches" "Schaemia Trial</t>
  </si>
  <si>
    <t>"A prospective Multincter---------inscmination cycles"</t>
  </si>
  <si>
    <t>Dr.Rekha Sachan</t>
  </si>
  <si>
    <t>"Protocul No-CV185-158 A phase IV open label Multi-center study------replacement surgery</t>
  </si>
  <si>
    <t>"Single blinded randomized comparative study ……………………. PPIUCD Inserter"</t>
  </si>
  <si>
    <t>USAID</t>
  </si>
  <si>
    <t>Prof. Vinita Das</t>
  </si>
  <si>
    <t>ABO7015 A Prosptective multicenter randomizzed double blined ………………………….Carticostroid"</t>
  </si>
  <si>
    <t>Prof. Santosh Kumar</t>
  </si>
  <si>
    <t>"A multicenter Controlled safety and efficacy of a fluocinolone ………………………. Posterior sesment of the eye"</t>
  </si>
  <si>
    <t>"A prospective Randomised double blind placebo-controlied 4 week parael group-------Treatment of Constipation"</t>
  </si>
  <si>
    <t>Max Neeman medical International Limited</t>
  </si>
  <si>
    <t>Prof.Kamlesh Gupta</t>
  </si>
  <si>
    <t>A multicenter Double Blind Active controlled Paralled group two …….Hypertension in bith eyes "</t>
  </si>
  <si>
    <t>Lotus labs pvt ltd.</t>
  </si>
  <si>
    <t xml:space="preserve">Dr. Pramod Kumar </t>
  </si>
  <si>
    <t>A randomised open label…patinum based therapy</t>
  </si>
  <si>
    <t xml:space="preserve">A study on feeding practices and behavior related to child nutrition in U P </t>
  </si>
  <si>
    <t>Alive &amp; thrive Project FHI 360</t>
  </si>
  <si>
    <t>Dr Shally Awasthi</t>
  </si>
  <si>
    <t>A prospective comparative open label randomized……non small cell lung cancer</t>
  </si>
  <si>
    <t>Intas Pharmaceuticals Ltd</t>
  </si>
  <si>
    <t>A randomized, double blind,multicenter, parallel study……intolerance to DMARDs</t>
  </si>
  <si>
    <t>Dr Siddharth Das</t>
  </si>
  <si>
    <t>A prospective randomized two arm single blind parallel…..limited in healthy infants</t>
  </si>
  <si>
    <t>M/s cadila Healthcare Limited</t>
  </si>
  <si>
    <t>Dr Sciddhartha Koonwar</t>
  </si>
  <si>
    <t>A randomized double blind….with fibromyalgia</t>
  </si>
  <si>
    <t>Daiichi sankyo</t>
  </si>
  <si>
    <t>A Randomized double blind……metastatic breast cancer</t>
  </si>
  <si>
    <t>Dr Naseem Akhtar</t>
  </si>
  <si>
    <t>Research based intervention…….two wheeler riders.</t>
  </si>
  <si>
    <t>Institute of Road Traffic education,New Delhi</t>
  </si>
  <si>
    <t>Dr Ajai Singh</t>
  </si>
  <si>
    <t>A phase 4 open label singlwe arm clinical trial to evaluation………and surgical wounds</t>
  </si>
  <si>
    <t>Glaxosmithkline Pharmaceuticals  limited</t>
  </si>
  <si>
    <t>Dr Jitendra Kumar Kushwaha</t>
  </si>
  <si>
    <t>General Surgery</t>
  </si>
  <si>
    <t>A randomized double maasked parallel group placebo controlled………..and group placebo</t>
  </si>
  <si>
    <t>AXIS Clinicals Ltd</t>
  </si>
  <si>
    <t>Dr Abhijit Chandra</t>
  </si>
  <si>
    <t>Dr S C Tiwari</t>
  </si>
  <si>
    <t>A phase Iib, partially-bilnded……Operative Nausea and vomiting</t>
  </si>
  <si>
    <t>DR J D Rawat</t>
  </si>
  <si>
    <t>Pediatric Surgery</t>
  </si>
  <si>
    <t>Dr. M L Patel</t>
  </si>
  <si>
    <t>Dr. Sidhartha Agarwal</t>
  </si>
  <si>
    <t>Dr. S.K.Das</t>
  </si>
  <si>
    <t>Dr. Sharad Chanda</t>
  </si>
  <si>
    <t>A phase 3, multicenter, randomized…….anemia in dialysis patient</t>
  </si>
  <si>
    <t>Dr S K Sonkar</t>
  </si>
  <si>
    <t>DR. Abhijit Chandra</t>
  </si>
  <si>
    <t>Non-Government</t>
  </si>
  <si>
    <t>JDF Project (Peadiatric Onclogy Support)</t>
  </si>
  <si>
    <t xml:space="preserve">MTA 70 Immunogenicity and saftey of a Meningococcal (groups A, C, Y and W-135)…….aged 9 to 23 months </t>
  </si>
  <si>
    <t>Infant Traumatic Brain Injury: A hidden epidemic in India</t>
  </si>
  <si>
    <t>To assess the effectiveness of various communication strategies…….case management</t>
  </si>
  <si>
    <t>Project Grant Program JDF</t>
  </si>
  <si>
    <t>Improvement of…………..Electronic Partography</t>
  </si>
  <si>
    <t>Implementation Research……..Govt of India</t>
  </si>
  <si>
    <t>Palliative Care in Cancer Patients</t>
  </si>
  <si>
    <t>The Inclen Trust International</t>
  </si>
  <si>
    <t>World Health Organisation</t>
  </si>
  <si>
    <t>Dr. A.K. Tripathi</t>
  </si>
  <si>
    <t xml:space="preserve">Radiotherapy </t>
  </si>
  <si>
    <t>Prof. M.L.B. Bhatt /Dr.Rajendra Kumar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</si>
</sst>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b/>
      <sz val="10"/>
      <color rgb="FF000000"/>
      <name val="Times New Roman"/>
      <family val="1"/>
    </font>
    <font>
      <sz val="10.5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1">
    <xf numFmtId="0" fontId="0" fillId="0" borderId="0" xfId="0"/>
    <xf numFmtId="49" fontId="2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165" fontId="5" fillId="0" borderId="1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165" fontId="5" fillId="0" borderId="1" xfId="1" applyNumberFormat="1" applyFont="1" applyFill="1" applyBorder="1" applyAlignment="1">
      <alignment horizontal="left" vertical="center" wrapText="1"/>
    </xf>
    <xf numFmtId="165" fontId="4" fillId="0" borderId="1" xfId="1" applyNumberFormat="1" applyFont="1" applyFill="1" applyBorder="1" applyAlignment="1">
      <alignment horizontal="left" vertical="center" wrapText="1"/>
    </xf>
    <xf numFmtId="165" fontId="4" fillId="0" borderId="3" xfId="1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164" fontId="5" fillId="0" borderId="1" xfId="0" applyNumberFormat="1" applyFont="1" applyBorder="1" applyAlignment="1">
      <alignment vertical="center" wrapText="1"/>
    </xf>
    <xf numFmtId="165" fontId="5" fillId="0" borderId="1" xfId="1" applyFont="1" applyBorder="1" applyAlignment="1">
      <alignment vertical="center" wrapText="1"/>
    </xf>
    <xf numFmtId="165" fontId="4" fillId="0" borderId="1" xfId="1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5" fontId="2" fillId="0" borderId="1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65" fontId="2" fillId="0" borderId="1" xfId="1" applyNumberFormat="1" applyFont="1" applyFill="1" applyBorder="1" applyAlignment="1">
      <alignment horizontal="left" vertical="center"/>
    </xf>
    <xf numFmtId="0" fontId="2" fillId="0" borderId="1" xfId="0" applyFont="1" applyBorder="1"/>
    <xf numFmtId="0" fontId="3" fillId="0" borderId="1" xfId="0" applyFont="1" applyFill="1" applyBorder="1" applyAlignment="1">
      <alignment horizontal="justify" vertical="center"/>
    </xf>
    <xf numFmtId="0" fontId="2" fillId="0" borderId="1" xfId="0" applyFont="1" applyBorder="1" applyAlignment="1">
      <alignment horizontal="left" vertical="center" wrapText="1"/>
    </xf>
    <xf numFmtId="165" fontId="2" fillId="0" borderId="1" xfId="1" applyFont="1" applyFill="1" applyBorder="1" applyAlignment="1">
      <alignment horizontal="left" vertical="center" wrapText="1"/>
    </xf>
    <xf numFmtId="165" fontId="2" fillId="0" borderId="1" xfId="1" applyFont="1" applyFill="1" applyBorder="1" applyAlignment="1">
      <alignment horizontal="center" vertical="center"/>
    </xf>
    <xf numFmtId="165" fontId="3" fillId="0" borderId="1" xfId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60"/>
  <sheetViews>
    <sheetView tabSelected="1" workbookViewId="0">
      <selection activeCell="E4" sqref="E4"/>
    </sheetView>
  </sheetViews>
  <sheetFormatPr defaultRowHeight="15"/>
  <cols>
    <col min="1" max="1" width="5" style="50" customWidth="1"/>
    <col min="2" max="2" width="36.140625" customWidth="1"/>
    <col min="3" max="3" width="18.7109375" customWidth="1"/>
    <col min="4" max="4" width="20.28515625" customWidth="1"/>
    <col min="5" max="5" width="11.5703125" customWidth="1"/>
    <col min="6" max="6" width="14.85546875" customWidth="1"/>
    <col min="7" max="7" width="11.28515625" customWidth="1"/>
    <col min="8" max="8" width="19" customWidth="1"/>
  </cols>
  <sheetData>
    <row r="1" spans="1:8" ht="71.25">
      <c r="A1" s="10" t="s">
        <v>376</v>
      </c>
      <c r="B1" s="4" t="s">
        <v>377</v>
      </c>
      <c r="C1" s="4" t="s">
        <v>378</v>
      </c>
      <c r="D1" s="4" t="s">
        <v>379</v>
      </c>
      <c r="E1" s="28" t="s">
        <v>374</v>
      </c>
      <c r="F1" s="4" t="s">
        <v>380</v>
      </c>
      <c r="G1" s="4" t="s">
        <v>381</v>
      </c>
      <c r="H1" s="4" t="s">
        <v>382</v>
      </c>
    </row>
    <row r="2" spans="1:8" ht="31.5">
      <c r="A2" s="8">
        <v>1</v>
      </c>
      <c r="B2" s="39" t="s">
        <v>472</v>
      </c>
      <c r="C2" s="17" t="s">
        <v>297</v>
      </c>
      <c r="D2" s="17" t="s">
        <v>296</v>
      </c>
      <c r="E2" s="19" t="s">
        <v>375</v>
      </c>
      <c r="F2" s="17" t="s">
        <v>1</v>
      </c>
      <c r="G2" s="8" t="s">
        <v>286</v>
      </c>
      <c r="H2" s="26">
        <v>1038157.64</v>
      </c>
    </row>
    <row r="3" spans="1:8" ht="27" customHeight="1">
      <c r="A3" s="8">
        <v>2</v>
      </c>
      <c r="B3" s="17" t="s">
        <v>298</v>
      </c>
      <c r="C3" s="17" t="s">
        <v>0</v>
      </c>
      <c r="D3" s="17" t="s">
        <v>299</v>
      </c>
      <c r="E3" s="19" t="s">
        <v>375</v>
      </c>
      <c r="F3" s="17" t="s">
        <v>1</v>
      </c>
      <c r="G3" s="8" t="s">
        <v>286</v>
      </c>
      <c r="H3" s="26">
        <v>7346705</v>
      </c>
    </row>
    <row r="4" spans="1:8" ht="30">
      <c r="A4" s="8">
        <v>3</v>
      </c>
      <c r="B4" s="17" t="s">
        <v>300</v>
      </c>
      <c r="C4" s="17" t="s">
        <v>301</v>
      </c>
      <c r="D4" s="17" t="s">
        <v>296</v>
      </c>
      <c r="E4" s="19" t="s">
        <v>375</v>
      </c>
      <c r="F4" s="17" t="s">
        <v>302</v>
      </c>
      <c r="G4" s="8" t="s">
        <v>286</v>
      </c>
      <c r="H4" s="26">
        <v>281051</v>
      </c>
    </row>
    <row r="5" spans="1:8" ht="30">
      <c r="A5" s="8">
        <v>4</v>
      </c>
      <c r="B5" s="17" t="s">
        <v>305</v>
      </c>
      <c r="C5" s="17" t="s">
        <v>306</v>
      </c>
      <c r="D5" s="17" t="s">
        <v>296</v>
      </c>
      <c r="E5" s="19" t="s">
        <v>375</v>
      </c>
      <c r="F5" s="17" t="s">
        <v>10</v>
      </c>
      <c r="G5" s="8" t="s">
        <v>286</v>
      </c>
      <c r="H5" s="26">
        <v>859761.26</v>
      </c>
    </row>
    <row r="6" spans="1:8" ht="45">
      <c r="A6" s="8">
        <v>5</v>
      </c>
      <c r="B6" s="17" t="s">
        <v>307</v>
      </c>
      <c r="C6" s="17" t="s">
        <v>309</v>
      </c>
      <c r="D6" s="17" t="s">
        <v>308</v>
      </c>
      <c r="E6" s="19" t="s">
        <v>375</v>
      </c>
      <c r="F6" s="17" t="s">
        <v>2</v>
      </c>
      <c r="G6" s="8" t="s">
        <v>286</v>
      </c>
      <c r="H6" s="26">
        <v>954373.34</v>
      </c>
    </row>
    <row r="7" spans="1:8" ht="45">
      <c r="A7" s="8">
        <v>6</v>
      </c>
      <c r="B7" s="17" t="s">
        <v>310</v>
      </c>
      <c r="C7" s="17" t="s">
        <v>312</v>
      </c>
      <c r="D7" s="17" t="s">
        <v>311</v>
      </c>
      <c r="E7" s="19" t="s">
        <v>375</v>
      </c>
      <c r="F7" s="17" t="s">
        <v>313</v>
      </c>
      <c r="G7" s="8" t="s">
        <v>286</v>
      </c>
      <c r="H7" s="26">
        <v>935251</v>
      </c>
    </row>
    <row r="8" spans="1:8" ht="30">
      <c r="A8" s="8">
        <v>7</v>
      </c>
      <c r="B8" s="17" t="s">
        <v>318</v>
      </c>
      <c r="C8" s="17" t="s">
        <v>320</v>
      </c>
      <c r="D8" s="17" t="s">
        <v>319</v>
      </c>
      <c r="E8" s="19" t="s">
        <v>375</v>
      </c>
      <c r="F8" s="17" t="s">
        <v>1</v>
      </c>
      <c r="G8" s="8" t="s">
        <v>286</v>
      </c>
      <c r="H8" s="26">
        <v>165051</v>
      </c>
    </row>
    <row r="9" spans="1:8" ht="30">
      <c r="A9" s="8">
        <v>8</v>
      </c>
      <c r="B9" s="22" t="s">
        <v>246</v>
      </c>
      <c r="C9" s="23" t="s">
        <v>6</v>
      </c>
      <c r="D9" s="23" t="s">
        <v>5</v>
      </c>
      <c r="E9" s="19" t="s">
        <v>375</v>
      </c>
      <c r="F9" s="23" t="s">
        <v>2</v>
      </c>
      <c r="G9" s="8" t="s">
        <v>286</v>
      </c>
      <c r="H9" s="25">
        <v>592714</v>
      </c>
    </row>
    <row r="10" spans="1:8" ht="30">
      <c r="A10" s="8">
        <v>9</v>
      </c>
      <c r="B10" s="22" t="s">
        <v>247</v>
      </c>
      <c r="C10" s="23" t="s">
        <v>8</v>
      </c>
      <c r="D10" s="23" t="s">
        <v>7</v>
      </c>
      <c r="E10" s="19" t="s">
        <v>375</v>
      </c>
      <c r="F10" s="23" t="s">
        <v>2</v>
      </c>
      <c r="G10" s="8" t="s">
        <v>286</v>
      </c>
      <c r="H10" s="25">
        <v>333046</v>
      </c>
    </row>
    <row r="11" spans="1:8" ht="45">
      <c r="A11" s="8">
        <v>10</v>
      </c>
      <c r="B11" s="22" t="s">
        <v>245</v>
      </c>
      <c r="C11" s="23" t="s">
        <v>8</v>
      </c>
      <c r="D11" s="23" t="s">
        <v>25</v>
      </c>
      <c r="E11" s="19" t="s">
        <v>375</v>
      </c>
      <c r="F11" s="23" t="s">
        <v>2</v>
      </c>
      <c r="G11" s="8" t="s">
        <v>286</v>
      </c>
      <c r="H11" s="25">
        <v>1627110</v>
      </c>
    </row>
    <row r="12" spans="1:8" ht="45">
      <c r="A12" s="8">
        <v>11</v>
      </c>
      <c r="B12" s="22" t="s">
        <v>248</v>
      </c>
      <c r="C12" s="23" t="s">
        <v>234</v>
      </c>
      <c r="D12" s="23" t="s">
        <v>32</v>
      </c>
      <c r="E12" s="19" t="s">
        <v>375</v>
      </c>
      <c r="F12" s="23" t="s">
        <v>3</v>
      </c>
      <c r="G12" s="8" t="s">
        <v>286</v>
      </c>
      <c r="H12" s="25">
        <v>221000</v>
      </c>
    </row>
    <row r="13" spans="1:8" ht="45">
      <c r="A13" s="8">
        <v>12</v>
      </c>
      <c r="B13" s="22" t="s">
        <v>250</v>
      </c>
      <c r="C13" s="23" t="s">
        <v>249</v>
      </c>
      <c r="D13" s="24" t="s">
        <v>124</v>
      </c>
      <c r="E13" s="19" t="s">
        <v>375</v>
      </c>
      <c r="F13" s="23" t="s">
        <v>13</v>
      </c>
      <c r="G13" s="8" t="s">
        <v>286</v>
      </c>
      <c r="H13" s="25">
        <v>64090</v>
      </c>
    </row>
    <row r="14" spans="1:8" ht="55.5" customHeight="1">
      <c r="A14" s="8">
        <v>13</v>
      </c>
      <c r="B14" s="22" t="s">
        <v>251</v>
      </c>
      <c r="C14" s="23" t="s">
        <v>190</v>
      </c>
      <c r="D14" s="24" t="s">
        <v>54</v>
      </c>
      <c r="E14" s="19" t="s">
        <v>375</v>
      </c>
      <c r="F14" s="23" t="s">
        <v>20</v>
      </c>
      <c r="G14" s="8" t="s">
        <v>286</v>
      </c>
      <c r="H14" s="25">
        <v>162037.20000000001</v>
      </c>
    </row>
    <row r="15" spans="1:8" ht="30">
      <c r="A15" s="8">
        <v>14</v>
      </c>
      <c r="B15" s="22" t="s">
        <v>169</v>
      </c>
      <c r="C15" s="23" t="s">
        <v>170</v>
      </c>
      <c r="D15" s="23" t="s">
        <v>15</v>
      </c>
      <c r="E15" s="19" t="s">
        <v>375</v>
      </c>
      <c r="F15" s="23" t="s">
        <v>10</v>
      </c>
      <c r="G15" s="8" t="s">
        <v>286</v>
      </c>
      <c r="H15" s="25">
        <v>436968</v>
      </c>
    </row>
    <row r="16" spans="1:8" ht="45">
      <c r="A16" s="8">
        <v>15</v>
      </c>
      <c r="B16" s="22" t="s">
        <v>252</v>
      </c>
      <c r="C16" s="23" t="s">
        <v>173</v>
      </c>
      <c r="D16" s="24" t="s">
        <v>172</v>
      </c>
      <c r="E16" s="19" t="s">
        <v>375</v>
      </c>
      <c r="F16" s="23" t="s">
        <v>2</v>
      </c>
      <c r="G16" s="8" t="s">
        <v>286</v>
      </c>
      <c r="H16" s="25">
        <v>361152</v>
      </c>
    </row>
    <row r="17" spans="1:8" ht="45">
      <c r="A17" s="8">
        <v>16</v>
      </c>
      <c r="B17" s="22" t="s">
        <v>253</v>
      </c>
      <c r="C17" s="23" t="s">
        <v>176</v>
      </c>
      <c r="D17" s="24" t="s">
        <v>175</v>
      </c>
      <c r="E17" s="19" t="s">
        <v>375</v>
      </c>
      <c r="F17" s="23" t="s">
        <v>177</v>
      </c>
      <c r="G17" s="8" t="s">
        <v>286</v>
      </c>
      <c r="H17" s="25">
        <v>816042.5</v>
      </c>
    </row>
    <row r="18" spans="1:8" ht="30">
      <c r="A18" s="8">
        <v>17</v>
      </c>
      <c r="B18" s="22" t="s">
        <v>244</v>
      </c>
      <c r="C18" s="23" t="s">
        <v>190</v>
      </c>
      <c r="D18" s="24" t="s">
        <v>189</v>
      </c>
      <c r="E18" s="19" t="s">
        <v>375</v>
      </c>
      <c r="F18" s="23" t="s">
        <v>20</v>
      </c>
      <c r="G18" s="8" t="s">
        <v>286</v>
      </c>
      <c r="H18" s="25">
        <v>375132</v>
      </c>
    </row>
    <row r="19" spans="1:8" ht="30">
      <c r="A19" s="8">
        <v>18</v>
      </c>
      <c r="B19" s="22" t="s">
        <v>255</v>
      </c>
      <c r="C19" s="23" t="s">
        <v>193</v>
      </c>
      <c r="D19" s="23" t="s">
        <v>192</v>
      </c>
      <c r="E19" s="19" t="s">
        <v>375</v>
      </c>
      <c r="F19" s="23" t="s">
        <v>33</v>
      </c>
      <c r="G19" s="8" t="s">
        <v>286</v>
      </c>
      <c r="H19" s="25">
        <v>13485</v>
      </c>
    </row>
    <row r="20" spans="1:8" ht="30">
      <c r="A20" s="8">
        <v>19</v>
      </c>
      <c r="B20" s="22" t="s">
        <v>256</v>
      </c>
      <c r="C20" s="23" t="s">
        <v>196</v>
      </c>
      <c r="D20" s="24" t="s">
        <v>195</v>
      </c>
      <c r="E20" s="19" t="s">
        <v>375</v>
      </c>
      <c r="F20" s="23" t="s">
        <v>20</v>
      </c>
      <c r="G20" s="8" t="s">
        <v>286</v>
      </c>
      <c r="H20" s="25">
        <v>383434</v>
      </c>
    </row>
    <row r="21" spans="1:8" ht="45">
      <c r="A21" s="8">
        <v>20</v>
      </c>
      <c r="B21" s="22" t="s">
        <v>254</v>
      </c>
      <c r="C21" s="23" t="s">
        <v>183</v>
      </c>
      <c r="D21" s="24" t="s">
        <v>182</v>
      </c>
      <c r="E21" s="19" t="s">
        <v>375</v>
      </c>
      <c r="F21" s="23" t="s">
        <v>184</v>
      </c>
      <c r="G21" s="8" t="s">
        <v>286</v>
      </c>
      <c r="H21" s="25">
        <v>4340000.3600000003</v>
      </c>
    </row>
    <row r="22" spans="1:8" ht="30">
      <c r="A22" s="8">
        <v>21</v>
      </c>
      <c r="B22" s="22" t="s">
        <v>212</v>
      </c>
      <c r="C22" s="23" t="s">
        <v>173</v>
      </c>
      <c r="D22" s="23" t="s">
        <v>213</v>
      </c>
      <c r="E22" s="19" t="s">
        <v>375</v>
      </c>
      <c r="F22" s="23" t="s">
        <v>2</v>
      </c>
      <c r="G22" s="8" t="s">
        <v>286</v>
      </c>
      <c r="H22" s="25">
        <v>2668348</v>
      </c>
    </row>
    <row r="23" spans="1:8" ht="30">
      <c r="A23" s="8">
        <v>22</v>
      </c>
      <c r="B23" s="22" t="s">
        <v>257</v>
      </c>
      <c r="C23" s="23" t="s">
        <v>222</v>
      </c>
      <c r="D23" s="23" t="s">
        <v>221</v>
      </c>
      <c r="E23" s="19" t="s">
        <v>375</v>
      </c>
      <c r="F23" s="23" t="s">
        <v>165</v>
      </c>
      <c r="G23" s="8" t="s">
        <v>286</v>
      </c>
      <c r="H23" s="25">
        <v>120924</v>
      </c>
    </row>
    <row r="24" spans="1:8" ht="45">
      <c r="A24" s="8">
        <v>23</v>
      </c>
      <c r="B24" s="22" t="s">
        <v>258</v>
      </c>
      <c r="C24" s="23" t="s">
        <v>225</v>
      </c>
      <c r="D24" s="24" t="s">
        <v>224</v>
      </c>
      <c r="E24" s="19" t="s">
        <v>375</v>
      </c>
      <c r="F24" s="23" t="s">
        <v>168</v>
      </c>
      <c r="G24" s="8" t="s">
        <v>286</v>
      </c>
      <c r="H24" s="25">
        <v>2899804</v>
      </c>
    </row>
    <row r="25" spans="1:8" ht="30">
      <c r="A25" s="8">
        <v>24</v>
      </c>
      <c r="B25" s="22" t="s">
        <v>259</v>
      </c>
      <c r="C25" s="23" t="s">
        <v>234</v>
      </c>
      <c r="D25" s="24" t="s">
        <v>233</v>
      </c>
      <c r="E25" s="19" t="s">
        <v>375</v>
      </c>
      <c r="F25" s="23" t="s">
        <v>3</v>
      </c>
      <c r="G25" s="8" t="s">
        <v>286</v>
      </c>
      <c r="H25" s="25">
        <v>92636</v>
      </c>
    </row>
    <row r="26" spans="1:8" ht="30">
      <c r="A26" s="8">
        <v>25</v>
      </c>
      <c r="B26" s="22" t="s">
        <v>260</v>
      </c>
      <c r="C26" s="23" t="s">
        <v>237</v>
      </c>
      <c r="D26" s="23" t="s">
        <v>236</v>
      </c>
      <c r="E26" s="19" t="s">
        <v>375</v>
      </c>
      <c r="F26" s="23" t="s">
        <v>3</v>
      </c>
      <c r="G26" s="8" t="s">
        <v>286</v>
      </c>
      <c r="H26" s="25">
        <v>503151.35999999999</v>
      </c>
    </row>
    <row r="27" spans="1:8" ht="45">
      <c r="A27" s="8">
        <v>26</v>
      </c>
      <c r="B27" s="22" t="s">
        <v>261</v>
      </c>
      <c r="C27" s="23" t="s">
        <v>198</v>
      </c>
      <c r="D27" s="24" t="s">
        <v>241</v>
      </c>
      <c r="E27" s="19" t="s">
        <v>375</v>
      </c>
      <c r="F27" s="23" t="s">
        <v>199</v>
      </c>
      <c r="G27" s="8" t="s">
        <v>286</v>
      </c>
      <c r="H27" s="25">
        <v>617397.01</v>
      </c>
    </row>
    <row r="28" spans="1:8" ht="30">
      <c r="A28" s="8">
        <v>27</v>
      </c>
      <c r="B28" s="22" t="s">
        <v>262</v>
      </c>
      <c r="C28" s="23" t="s">
        <v>243</v>
      </c>
      <c r="D28" s="24" t="s">
        <v>47</v>
      </c>
      <c r="E28" s="19" t="s">
        <v>375</v>
      </c>
      <c r="F28" s="23" t="s">
        <v>3</v>
      </c>
      <c r="G28" s="8" t="s">
        <v>286</v>
      </c>
      <c r="H28" s="25">
        <v>455103</v>
      </c>
    </row>
    <row r="29" spans="1:8" ht="94.5">
      <c r="A29" s="8">
        <v>28</v>
      </c>
      <c r="B29" s="1" t="s">
        <v>289</v>
      </c>
      <c r="C29" s="2" t="s">
        <v>269</v>
      </c>
      <c r="D29" s="2" t="s">
        <v>241</v>
      </c>
      <c r="E29" s="19" t="s">
        <v>375</v>
      </c>
      <c r="F29" s="23" t="s">
        <v>199</v>
      </c>
      <c r="G29" s="8" t="s">
        <v>286</v>
      </c>
      <c r="H29" s="25">
        <v>92977</v>
      </c>
    </row>
    <row r="30" spans="1:8" ht="78.75">
      <c r="A30" s="8">
        <v>29</v>
      </c>
      <c r="B30" s="1" t="s">
        <v>290</v>
      </c>
      <c r="C30" s="2" t="s">
        <v>270</v>
      </c>
      <c r="D30" s="2" t="s">
        <v>172</v>
      </c>
      <c r="E30" s="19" t="s">
        <v>375</v>
      </c>
      <c r="F30" s="23" t="s">
        <v>2</v>
      </c>
      <c r="G30" s="8" t="s">
        <v>286</v>
      </c>
      <c r="H30" s="25">
        <v>1110544</v>
      </c>
    </row>
    <row r="31" spans="1:8" ht="30">
      <c r="A31" s="8">
        <v>30</v>
      </c>
      <c r="B31" s="22" t="s">
        <v>264</v>
      </c>
      <c r="C31" s="23" t="s">
        <v>263</v>
      </c>
      <c r="D31" s="23" t="s">
        <v>390</v>
      </c>
      <c r="E31" s="19" t="s">
        <v>375</v>
      </c>
      <c r="F31" s="23" t="s">
        <v>33</v>
      </c>
      <c r="G31" s="8" t="s">
        <v>286</v>
      </c>
      <c r="H31" s="25">
        <v>185000</v>
      </c>
    </row>
    <row r="32" spans="1:8" ht="30">
      <c r="A32" s="8">
        <v>31</v>
      </c>
      <c r="B32" s="22" t="s">
        <v>283</v>
      </c>
      <c r="C32" s="23" t="s">
        <v>281</v>
      </c>
      <c r="D32" s="23" t="s">
        <v>282</v>
      </c>
      <c r="E32" s="19" t="s">
        <v>375</v>
      </c>
      <c r="F32" s="23" t="s">
        <v>39</v>
      </c>
      <c r="G32" s="8" t="s">
        <v>286</v>
      </c>
      <c r="H32" s="25">
        <v>3838587</v>
      </c>
    </row>
    <row r="33" spans="1:8" ht="60">
      <c r="A33" s="8">
        <v>32</v>
      </c>
      <c r="B33" s="22" t="s">
        <v>391</v>
      </c>
      <c r="C33" s="23" t="s">
        <v>263</v>
      </c>
      <c r="D33" s="6" t="s">
        <v>389</v>
      </c>
      <c r="E33" s="19" t="s">
        <v>375</v>
      </c>
      <c r="F33" s="23" t="s">
        <v>33</v>
      </c>
      <c r="G33" s="8" t="s">
        <v>286</v>
      </c>
      <c r="H33" s="25">
        <v>442260</v>
      </c>
    </row>
    <row r="34" spans="1:8" ht="30">
      <c r="A34" s="8">
        <v>33</v>
      </c>
      <c r="B34" s="22" t="s">
        <v>268</v>
      </c>
      <c r="C34" s="23" t="s">
        <v>267</v>
      </c>
      <c r="D34" s="23" t="s">
        <v>144</v>
      </c>
      <c r="E34" s="19" t="s">
        <v>375</v>
      </c>
      <c r="F34" s="23" t="s">
        <v>12</v>
      </c>
      <c r="G34" s="8" t="s">
        <v>286</v>
      </c>
      <c r="H34" s="25">
        <v>574664</v>
      </c>
    </row>
    <row r="35" spans="1:8" ht="30">
      <c r="A35" s="8">
        <v>34</v>
      </c>
      <c r="B35" s="22" t="s">
        <v>266</v>
      </c>
      <c r="C35" s="23" t="s">
        <v>201</v>
      </c>
      <c r="D35" s="23" t="s">
        <v>265</v>
      </c>
      <c r="E35" s="19" t="s">
        <v>375</v>
      </c>
      <c r="F35" s="23" t="s">
        <v>2</v>
      </c>
      <c r="G35" s="8" t="s">
        <v>286</v>
      </c>
      <c r="H35" s="25">
        <v>345996.06</v>
      </c>
    </row>
    <row r="36" spans="1:8" ht="45">
      <c r="A36" s="8">
        <v>35</v>
      </c>
      <c r="B36" s="22" t="s">
        <v>271</v>
      </c>
      <c r="C36" s="23" t="s">
        <v>173</v>
      </c>
      <c r="D36" s="6" t="s">
        <v>392</v>
      </c>
      <c r="E36" s="19" t="s">
        <v>375</v>
      </c>
      <c r="F36" s="23" t="s">
        <v>2</v>
      </c>
      <c r="G36" s="8" t="s">
        <v>286</v>
      </c>
      <c r="H36" s="25">
        <v>38675</v>
      </c>
    </row>
    <row r="37" spans="1:8" ht="30">
      <c r="A37" s="8">
        <v>36</v>
      </c>
      <c r="B37" s="22" t="s">
        <v>274</v>
      </c>
      <c r="C37" s="23" t="s">
        <v>272</v>
      </c>
      <c r="D37" s="23" t="s">
        <v>273</v>
      </c>
      <c r="E37" s="19" t="s">
        <v>375</v>
      </c>
      <c r="F37" s="23" t="s">
        <v>39</v>
      </c>
      <c r="G37" s="8" t="s">
        <v>286</v>
      </c>
      <c r="H37" s="25">
        <v>1194947</v>
      </c>
    </row>
    <row r="38" spans="1:8" ht="30">
      <c r="A38" s="8">
        <v>37</v>
      </c>
      <c r="B38" s="22" t="s">
        <v>277</v>
      </c>
      <c r="C38" s="23" t="s">
        <v>275</v>
      </c>
      <c r="D38" s="23" t="s">
        <v>276</v>
      </c>
      <c r="E38" s="19" t="s">
        <v>375</v>
      </c>
      <c r="F38" s="23" t="s">
        <v>219</v>
      </c>
      <c r="G38" s="8" t="s">
        <v>286</v>
      </c>
      <c r="H38" s="25">
        <v>148680</v>
      </c>
    </row>
    <row r="39" spans="1:8" ht="30">
      <c r="A39" s="8">
        <v>38</v>
      </c>
      <c r="B39" s="22" t="s">
        <v>280</v>
      </c>
      <c r="C39" s="23" t="s">
        <v>278</v>
      </c>
      <c r="D39" s="23" t="s">
        <v>279</v>
      </c>
      <c r="E39" s="19" t="s">
        <v>375</v>
      </c>
      <c r="F39" s="23" t="s">
        <v>111</v>
      </c>
      <c r="G39" s="8" t="s">
        <v>286</v>
      </c>
      <c r="H39" s="25">
        <v>487690</v>
      </c>
    </row>
    <row r="40" spans="1:8" ht="30">
      <c r="A40" s="8">
        <v>39</v>
      </c>
      <c r="B40" s="17" t="s">
        <v>326</v>
      </c>
      <c r="C40" s="17" t="s">
        <v>328</v>
      </c>
      <c r="D40" s="17" t="s">
        <v>327</v>
      </c>
      <c r="E40" s="19" t="s">
        <v>375</v>
      </c>
      <c r="F40" s="17" t="s">
        <v>317</v>
      </c>
      <c r="G40" s="8" t="s">
        <v>286</v>
      </c>
      <c r="H40" s="26">
        <v>3319779</v>
      </c>
    </row>
    <row r="41" spans="1:8" ht="60">
      <c r="A41" s="8">
        <v>40</v>
      </c>
      <c r="B41" s="17" t="s">
        <v>314</v>
      </c>
      <c r="C41" s="17" t="s">
        <v>316</v>
      </c>
      <c r="D41" s="17" t="s">
        <v>315</v>
      </c>
      <c r="E41" s="19" t="s">
        <v>375</v>
      </c>
      <c r="F41" s="17" t="s">
        <v>317</v>
      </c>
      <c r="G41" s="8" t="s">
        <v>286</v>
      </c>
      <c r="H41" s="26">
        <v>3104380</v>
      </c>
    </row>
    <row r="42" spans="1:8" ht="45">
      <c r="A42" s="8">
        <v>41</v>
      </c>
      <c r="B42" s="17" t="s">
        <v>323</v>
      </c>
      <c r="C42" s="17" t="s">
        <v>325</v>
      </c>
      <c r="D42" s="17" t="s">
        <v>324</v>
      </c>
      <c r="E42" s="19" t="s">
        <v>375</v>
      </c>
      <c r="F42" s="17" t="s">
        <v>317</v>
      </c>
      <c r="G42" s="8" t="s">
        <v>286</v>
      </c>
      <c r="H42" s="26">
        <v>566456</v>
      </c>
    </row>
    <row r="43" spans="1:8" ht="30">
      <c r="A43" s="8">
        <v>42</v>
      </c>
      <c r="B43" s="17" t="s">
        <v>303</v>
      </c>
      <c r="C43" s="17" t="s">
        <v>304</v>
      </c>
      <c r="D43" s="17" t="s">
        <v>296</v>
      </c>
      <c r="E43" s="19" t="s">
        <v>375</v>
      </c>
      <c r="F43" s="17" t="s">
        <v>16</v>
      </c>
      <c r="G43" s="8" t="s">
        <v>286</v>
      </c>
      <c r="H43" s="26">
        <v>36000</v>
      </c>
    </row>
    <row r="44" spans="1:8" ht="60">
      <c r="A44" s="8">
        <v>43</v>
      </c>
      <c r="B44" s="17" t="s">
        <v>329</v>
      </c>
      <c r="C44" s="17" t="s">
        <v>183</v>
      </c>
      <c r="D44" s="17" t="s">
        <v>330</v>
      </c>
      <c r="E44" s="19" t="s">
        <v>375</v>
      </c>
      <c r="F44" s="17" t="s">
        <v>1</v>
      </c>
      <c r="G44" s="8" t="s">
        <v>286</v>
      </c>
      <c r="H44" s="26">
        <v>100726.23</v>
      </c>
    </row>
    <row r="45" spans="1:8" ht="60">
      <c r="A45" s="8">
        <v>44</v>
      </c>
      <c r="B45" s="17" t="s">
        <v>321</v>
      </c>
      <c r="C45" s="17" t="s">
        <v>183</v>
      </c>
      <c r="D45" s="17" t="s">
        <v>322</v>
      </c>
      <c r="E45" s="19" t="s">
        <v>375</v>
      </c>
      <c r="F45" s="17" t="s">
        <v>1</v>
      </c>
      <c r="G45" s="8" t="s">
        <v>286</v>
      </c>
      <c r="H45" s="26">
        <v>10122032</v>
      </c>
    </row>
    <row r="46" spans="1:8" ht="30">
      <c r="A46" s="8">
        <v>45</v>
      </c>
      <c r="B46" s="3" t="s">
        <v>331</v>
      </c>
      <c r="C46" s="14" t="s">
        <v>332</v>
      </c>
      <c r="D46" s="15" t="s">
        <v>296</v>
      </c>
      <c r="E46" s="19" t="s">
        <v>375</v>
      </c>
      <c r="F46" s="5" t="s">
        <v>1</v>
      </c>
      <c r="G46" s="8" t="s">
        <v>285</v>
      </c>
      <c r="H46" s="12">
        <v>914355</v>
      </c>
    </row>
    <row r="47" spans="1:8" ht="30">
      <c r="A47" s="8">
        <v>46</v>
      </c>
      <c r="B47" s="21" t="s">
        <v>334</v>
      </c>
      <c r="C47" s="21" t="s">
        <v>335</v>
      </c>
      <c r="D47" s="12" t="s">
        <v>296</v>
      </c>
      <c r="E47" s="19" t="s">
        <v>375</v>
      </c>
      <c r="F47" s="15" t="s">
        <v>302</v>
      </c>
      <c r="G47" s="8" t="s">
        <v>285</v>
      </c>
      <c r="H47" s="12">
        <v>123315</v>
      </c>
    </row>
    <row r="48" spans="1:8" ht="30">
      <c r="A48" s="8">
        <v>47</v>
      </c>
      <c r="B48" s="3" t="s">
        <v>339</v>
      </c>
      <c r="C48" s="5" t="s">
        <v>340</v>
      </c>
      <c r="D48" s="15" t="s">
        <v>296</v>
      </c>
      <c r="E48" s="19" t="s">
        <v>375</v>
      </c>
      <c r="F48" s="5" t="s">
        <v>373</v>
      </c>
      <c r="G48" s="8" t="s">
        <v>285</v>
      </c>
      <c r="H48" s="12">
        <v>442364</v>
      </c>
    </row>
    <row r="49" spans="1:8" ht="30">
      <c r="A49" s="8">
        <v>48</v>
      </c>
      <c r="B49" s="3" t="s">
        <v>342</v>
      </c>
      <c r="C49" s="5" t="s">
        <v>344</v>
      </c>
      <c r="D49" s="15" t="s">
        <v>296</v>
      </c>
      <c r="E49" s="19" t="s">
        <v>375</v>
      </c>
      <c r="F49" s="5" t="s">
        <v>10</v>
      </c>
      <c r="G49" s="8" t="s">
        <v>285</v>
      </c>
      <c r="H49" s="12">
        <v>416734</v>
      </c>
    </row>
    <row r="50" spans="1:8" ht="54.75" customHeight="1">
      <c r="A50" s="8">
        <v>49</v>
      </c>
      <c r="B50" s="3" t="s">
        <v>345</v>
      </c>
      <c r="C50" s="5" t="s">
        <v>346</v>
      </c>
      <c r="D50" s="7" t="s">
        <v>308</v>
      </c>
      <c r="E50" s="19" t="s">
        <v>375</v>
      </c>
      <c r="F50" s="5" t="s">
        <v>2</v>
      </c>
      <c r="G50" s="8" t="s">
        <v>285</v>
      </c>
      <c r="H50" s="12">
        <v>465848</v>
      </c>
    </row>
    <row r="51" spans="1:8" ht="30">
      <c r="A51" s="8">
        <v>50</v>
      </c>
      <c r="B51" s="3" t="s">
        <v>336</v>
      </c>
      <c r="C51" s="5" t="s">
        <v>338</v>
      </c>
      <c r="D51" s="5" t="s">
        <v>337</v>
      </c>
      <c r="E51" s="19" t="s">
        <v>375</v>
      </c>
      <c r="F51" s="5" t="s">
        <v>20</v>
      </c>
      <c r="G51" s="8" t="s">
        <v>285</v>
      </c>
      <c r="H51" s="12">
        <v>796763</v>
      </c>
    </row>
    <row r="52" spans="1:8" ht="45">
      <c r="A52" s="8">
        <v>51</v>
      </c>
      <c r="B52" s="3" t="s">
        <v>347</v>
      </c>
      <c r="C52" s="5" t="s">
        <v>183</v>
      </c>
      <c r="D52" s="5" t="s">
        <v>348</v>
      </c>
      <c r="E52" s="19" t="s">
        <v>375</v>
      </c>
      <c r="F52" s="5" t="s">
        <v>1</v>
      </c>
      <c r="G52" s="8" t="s">
        <v>285</v>
      </c>
      <c r="H52" s="12">
        <v>158840</v>
      </c>
    </row>
    <row r="53" spans="1:8" ht="30">
      <c r="A53" s="8">
        <v>52</v>
      </c>
      <c r="B53" s="3" t="s">
        <v>349</v>
      </c>
      <c r="C53" s="5" t="s">
        <v>183</v>
      </c>
      <c r="D53" s="44" t="s">
        <v>350</v>
      </c>
      <c r="E53" s="19" t="s">
        <v>375</v>
      </c>
      <c r="F53" s="5" t="s">
        <v>1</v>
      </c>
      <c r="G53" s="8" t="s">
        <v>285</v>
      </c>
      <c r="H53" s="12">
        <v>2352325</v>
      </c>
    </row>
    <row r="54" spans="1:8" ht="45">
      <c r="A54" s="8">
        <v>53</v>
      </c>
      <c r="B54" s="3" t="s">
        <v>351</v>
      </c>
      <c r="C54" s="5" t="s">
        <v>384</v>
      </c>
      <c r="D54" s="5" t="s">
        <v>352</v>
      </c>
      <c r="E54" s="19" t="s">
        <v>375</v>
      </c>
      <c r="F54" s="5" t="s">
        <v>383</v>
      </c>
      <c r="G54" s="8" t="s">
        <v>285</v>
      </c>
      <c r="H54" s="12">
        <v>248000</v>
      </c>
    </row>
    <row r="55" spans="1:8" ht="30">
      <c r="A55" s="8">
        <v>54</v>
      </c>
      <c r="B55" s="3" t="s">
        <v>169</v>
      </c>
      <c r="C55" s="5" t="s">
        <v>170</v>
      </c>
      <c r="D55" s="5" t="s">
        <v>15</v>
      </c>
      <c r="E55" s="19" t="s">
        <v>375</v>
      </c>
      <c r="F55" s="5" t="s">
        <v>10</v>
      </c>
      <c r="G55" s="8" t="s">
        <v>285</v>
      </c>
      <c r="H55" s="12">
        <f>348524+100000</f>
        <v>448524</v>
      </c>
    </row>
    <row r="56" spans="1:8" ht="45">
      <c r="A56" s="8">
        <v>55</v>
      </c>
      <c r="B56" s="3" t="s">
        <v>174</v>
      </c>
      <c r="C56" s="5" t="s">
        <v>176</v>
      </c>
      <c r="D56" s="5" t="s">
        <v>175</v>
      </c>
      <c r="E56" s="19" t="s">
        <v>375</v>
      </c>
      <c r="F56" s="5" t="s">
        <v>177</v>
      </c>
      <c r="G56" s="8" t="s">
        <v>285</v>
      </c>
      <c r="H56" s="12">
        <f>1725030</f>
        <v>1725030</v>
      </c>
    </row>
    <row r="57" spans="1:8" ht="30">
      <c r="A57" s="8">
        <v>56</v>
      </c>
      <c r="B57" s="3" t="s">
        <v>178</v>
      </c>
      <c r="C57" s="5" t="s">
        <v>179</v>
      </c>
      <c r="D57" s="44" t="s">
        <v>121</v>
      </c>
      <c r="E57" s="19" t="s">
        <v>375</v>
      </c>
      <c r="F57" s="5" t="s">
        <v>180</v>
      </c>
      <c r="G57" s="8" t="s">
        <v>285</v>
      </c>
      <c r="H57" s="12">
        <f>65000+100000</f>
        <v>165000</v>
      </c>
    </row>
    <row r="58" spans="1:8" ht="60">
      <c r="A58" s="8">
        <v>57</v>
      </c>
      <c r="B58" s="3" t="s">
        <v>292</v>
      </c>
      <c r="C58" s="5" t="s">
        <v>187</v>
      </c>
      <c r="D58" s="44" t="s">
        <v>186</v>
      </c>
      <c r="E58" s="19" t="s">
        <v>375</v>
      </c>
      <c r="F58" s="5" t="s">
        <v>3</v>
      </c>
      <c r="G58" s="8" t="s">
        <v>285</v>
      </c>
      <c r="H58" s="12">
        <f>300000+60612</f>
        <v>360612</v>
      </c>
    </row>
    <row r="59" spans="1:8" ht="30">
      <c r="A59" s="8">
        <v>58</v>
      </c>
      <c r="B59" s="3" t="s">
        <v>188</v>
      </c>
      <c r="C59" s="5" t="s">
        <v>190</v>
      </c>
      <c r="D59" s="5" t="s">
        <v>189</v>
      </c>
      <c r="E59" s="19" t="s">
        <v>375</v>
      </c>
      <c r="F59" s="5" t="s">
        <v>20</v>
      </c>
      <c r="G59" s="8" t="s">
        <v>285</v>
      </c>
      <c r="H59" s="12">
        <f>100000+138936+265112</f>
        <v>504048</v>
      </c>
    </row>
    <row r="60" spans="1:8" ht="30">
      <c r="A60" s="8">
        <v>59</v>
      </c>
      <c r="B60" s="3" t="s">
        <v>194</v>
      </c>
      <c r="C60" s="5" t="s">
        <v>196</v>
      </c>
      <c r="D60" s="5" t="s">
        <v>195</v>
      </c>
      <c r="E60" s="19" t="s">
        <v>375</v>
      </c>
      <c r="F60" s="5" t="s">
        <v>20</v>
      </c>
      <c r="G60" s="8" t="s">
        <v>285</v>
      </c>
      <c r="H60" s="12">
        <f>123228+204952+59000+45522</f>
        <v>432702</v>
      </c>
    </row>
    <row r="61" spans="1:8" ht="48" customHeight="1">
      <c r="A61" s="8">
        <v>60</v>
      </c>
      <c r="B61" s="3" t="s">
        <v>197</v>
      </c>
      <c r="C61" s="5" t="s">
        <v>198</v>
      </c>
      <c r="D61" s="5" t="s">
        <v>37</v>
      </c>
      <c r="E61" s="19" t="s">
        <v>375</v>
      </c>
      <c r="F61" s="5" t="s">
        <v>199</v>
      </c>
      <c r="G61" s="8" t="s">
        <v>285</v>
      </c>
      <c r="H61" s="12">
        <f>578423.98</f>
        <v>578423.98</v>
      </c>
    </row>
    <row r="62" spans="1:8" ht="65.25" customHeight="1">
      <c r="A62" s="8">
        <v>61</v>
      </c>
      <c r="B62" s="3" t="s">
        <v>206</v>
      </c>
      <c r="C62" s="5" t="s">
        <v>207</v>
      </c>
      <c r="D62" s="5" t="s">
        <v>144</v>
      </c>
      <c r="E62" s="19" t="s">
        <v>375</v>
      </c>
      <c r="F62" s="5" t="s">
        <v>39</v>
      </c>
      <c r="G62" s="8" t="s">
        <v>285</v>
      </c>
      <c r="H62" s="12">
        <f>6549+100682+483863</f>
        <v>591094</v>
      </c>
    </row>
    <row r="63" spans="1:8" ht="57.75" customHeight="1">
      <c r="A63" s="8">
        <v>62</v>
      </c>
      <c r="B63" s="3" t="s">
        <v>208</v>
      </c>
      <c r="C63" s="5" t="s">
        <v>127</v>
      </c>
      <c r="D63" s="5" t="s">
        <v>209</v>
      </c>
      <c r="E63" s="19" t="s">
        <v>375</v>
      </c>
      <c r="F63" s="5" t="s">
        <v>20</v>
      </c>
      <c r="G63" s="8" t="s">
        <v>285</v>
      </c>
      <c r="H63" s="12">
        <f>412058+281950</f>
        <v>694008</v>
      </c>
    </row>
    <row r="64" spans="1:8" ht="50.25" customHeight="1">
      <c r="A64" s="8">
        <v>63</v>
      </c>
      <c r="B64" s="3" t="s">
        <v>210</v>
      </c>
      <c r="C64" s="5" t="s">
        <v>211</v>
      </c>
      <c r="D64" s="5" t="s">
        <v>117</v>
      </c>
      <c r="E64" s="19" t="s">
        <v>375</v>
      </c>
      <c r="F64" s="5" t="s">
        <v>10</v>
      </c>
      <c r="G64" s="8" t="s">
        <v>285</v>
      </c>
      <c r="H64" s="12">
        <f>17069+86834</f>
        <v>103903</v>
      </c>
    </row>
    <row r="65" spans="1:8" ht="51.75" customHeight="1">
      <c r="A65" s="8">
        <v>64</v>
      </c>
      <c r="B65" s="3" t="s">
        <v>204</v>
      </c>
      <c r="C65" s="5" t="s">
        <v>36</v>
      </c>
      <c r="D65" s="5" t="s">
        <v>205</v>
      </c>
      <c r="E65" s="19" t="s">
        <v>375</v>
      </c>
      <c r="F65" s="5" t="s">
        <v>2</v>
      </c>
      <c r="G65" s="8" t="s">
        <v>285</v>
      </c>
      <c r="H65" s="12">
        <f>69600</f>
        <v>69600</v>
      </c>
    </row>
    <row r="66" spans="1:8" ht="45" customHeight="1">
      <c r="A66" s="8">
        <v>65</v>
      </c>
      <c r="B66" s="3" t="s">
        <v>212</v>
      </c>
      <c r="C66" s="5" t="s">
        <v>173</v>
      </c>
      <c r="D66" s="5" t="s">
        <v>213</v>
      </c>
      <c r="E66" s="19" t="s">
        <v>375</v>
      </c>
      <c r="F66" s="5" t="s">
        <v>2</v>
      </c>
      <c r="G66" s="8" t="s">
        <v>285</v>
      </c>
      <c r="H66" s="12">
        <f>654213+234000</f>
        <v>888213</v>
      </c>
    </row>
    <row r="67" spans="1:8" ht="55.5" customHeight="1">
      <c r="A67" s="8">
        <v>66</v>
      </c>
      <c r="B67" s="3" t="s">
        <v>214</v>
      </c>
      <c r="C67" s="5" t="s">
        <v>183</v>
      </c>
      <c r="D67" s="5" t="s">
        <v>215</v>
      </c>
      <c r="E67" s="19" t="s">
        <v>375</v>
      </c>
      <c r="F67" s="5" t="s">
        <v>1</v>
      </c>
      <c r="G67" s="8" t="s">
        <v>285</v>
      </c>
      <c r="H67" s="12">
        <f>72044+100000</f>
        <v>172044</v>
      </c>
    </row>
    <row r="68" spans="1:8" ht="60.75" customHeight="1">
      <c r="A68" s="8">
        <v>67</v>
      </c>
      <c r="B68" s="3" t="s">
        <v>216</v>
      </c>
      <c r="C68" s="5" t="s">
        <v>218</v>
      </c>
      <c r="D68" s="5" t="s">
        <v>217</v>
      </c>
      <c r="E68" s="19" t="s">
        <v>375</v>
      </c>
      <c r="F68" s="5" t="s">
        <v>219</v>
      </c>
      <c r="G68" s="8" t="s">
        <v>285</v>
      </c>
      <c r="H68" s="12">
        <f>199600+200000</f>
        <v>399600</v>
      </c>
    </row>
    <row r="69" spans="1:8" ht="42.75" customHeight="1">
      <c r="A69" s="8">
        <v>68</v>
      </c>
      <c r="B69" s="3" t="s">
        <v>223</v>
      </c>
      <c r="C69" s="5" t="s">
        <v>225</v>
      </c>
      <c r="D69" s="5" t="s">
        <v>224</v>
      </c>
      <c r="E69" s="19" t="s">
        <v>375</v>
      </c>
      <c r="F69" s="5" t="s">
        <v>168</v>
      </c>
      <c r="G69" s="8" t="s">
        <v>285</v>
      </c>
      <c r="H69" s="12">
        <f>382691+154483</f>
        <v>537174</v>
      </c>
    </row>
    <row r="70" spans="1:8" ht="40.5" customHeight="1">
      <c r="A70" s="8">
        <v>69</v>
      </c>
      <c r="B70" s="3" t="s">
        <v>226</v>
      </c>
      <c r="C70" s="5" t="s">
        <v>228</v>
      </c>
      <c r="D70" s="5" t="s">
        <v>227</v>
      </c>
      <c r="E70" s="19" t="s">
        <v>375</v>
      </c>
      <c r="F70" s="5" t="s">
        <v>20</v>
      </c>
      <c r="G70" s="8" t="s">
        <v>285</v>
      </c>
      <c r="H70" s="12">
        <f>522500+63400</f>
        <v>585900</v>
      </c>
    </row>
    <row r="71" spans="1:8" ht="38.25" customHeight="1">
      <c r="A71" s="8">
        <v>70</v>
      </c>
      <c r="B71" s="3" t="s">
        <v>229</v>
      </c>
      <c r="C71" s="5" t="s">
        <v>164</v>
      </c>
      <c r="D71" s="5" t="s">
        <v>230</v>
      </c>
      <c r="E71" s="19" t="s">
        <v>375</v>
      </c>
      <c r="F71" s="5" t="s">
        <v>231</v>
      </c>
      <c r="G71" s="8" t="s">
        <v>285</v>
      </c>
      <c r="H71" s="12">
        <f>570000</f>
        <v>570000</v>
      </c>
    </row>
    <row r="72" spans="1:8" ht="47.25" customHeight="1">
      <c r="A72" s="8">
        <v>71</v>
      </c>
      <c r="B72" s="3" t="s">
        <v>232</v>
      </c>
      <c r="C72" s="5" t="s">
        <v>234</v>
      </c>
      <c r="D72" s="5" t="s">
        <v>233</v>
      </c>
      <c r="E72" s="19" t="s">
        <v>375</v>
      </c>
      <c r="F72" s="5" t="s">
        <v>3</v>
      </c>
      <c r="G72" s="8" t="s">
        <v>285</v>
      </c>
      <c r="H72" s="12">
        <f>70437</f>
        <v>70437</v>
      </c>
    </row>
    <row r="73" spans="1:8" ht="42.75" customHeight="1">
      <c r="A73" s="8">
        <v>72</v>
      </c>
      <c r="B73" s="3" t="s">
        <v>235</v>
      </c>
      <c r="C73" s="5" t="s">
        <v>237</v>
      </c>
      <c r="D73" s="5" t="s">
        <v>236</v>
      </c>
      <c r="E73" s="19" t="s">
        <v>375</v>
      </c>
      <c r="F73" s="5" t="s">
        <v>293</v>
      </c>
      <c r="G73" s="8" t="s">
        <v>285</v>
      </c>
      <c r="H73" s="12">
        <f>133429.69+100000</f>
        <v>233429.69</v>
      </c>
    </row>
    <row r="74" spans="1:8" ht="49.5" customHeight="1">
      <c r="A74" s="8">
        <v>73</v>
      </c>
      <c r="B74" s="3" t="s">
        <v>238</v>
      </c>
      <c r="C74" s="5" t="s">
        <v>239</v>
      </c>
      <c r="D74" s="5" t="s">
        <v>294</v>
      </c>
      <c r="E74" s="19" t="s">
        <v>375</v>
      </c>
      <c r="F74" s="5" t="s">
        <v>295</v>
      </c>
      <c r="G74" s="8" t="s">
        <v>285</v>
      </c>
      <c r="H74" s="12">
        <f>186200+100000</f>
        <v>286200</v>
      </c>
    </row>
    <row r="75" spans="1:8" ht="48" customHeight="1">
      <c r="A75" s="8">
        <v>74</v>
      </c>
      <c r="B75" s="3" t="s">
        <v>240</v>
      </c>
      <c r="C75" s="5" t="s">
        <v>198</v>
      </c>
      <c r="D75" s="5" t="s">
        <v>241</v>
      </c>
      <c r="E75" s="19" t="s">
        <v>375</v>
      </c>
      <c r="F75" s="5" t="s">
        <v>199</v>
      </c>
      <c r="G75" s="8" t="s">
        <v>285</v>
      </c>
      <c r="H75" s="12">
        <f>46294+127300.48</f>
        <v>173594.47999999998</v>
      </c>
    </row>
    <row r="76" spans="1:8" ht="45" customHeight="1">
      <c r="A76" s="8">
        <v>75</v>
      </c>
      <c r="B76" s="3" t="s">
        <v>242</v>
      </c>
      <c r="C76" s="5" t="s">
        <v>243</v>
      </c>
      <c r="D76" s="5" t="s">
        <v>47</v>
      </c>
      <c r="E76" s="19" t="s">
        <v>375</v>
      </c>
      <c r="F76" s="5" t="s">
        <v>3</v>
      </c>
      <c r="G76" s="8" t="s">
        <v>285</v>
      </c>
      <c r="H76" s="12">
        <f>267525</f>
        <v>267525</v>
      </c>
    </row>
    <row r="77" spans="1:8" ht="35.25" customHeight="1">
      <c r="A77" s="8">
        <v>76</v>
      </c>
      <c r="B77" s="3" t="s">
        <v>385</v>
      </c>
      <c r="C77" s="5" t="s">
        <v>8</v>
      </c>
      <c r="D77" s="5" t="s">
        <v>25</v>
      </c>
      <c r="E77" s="19" t="s">
        <v>375</v>
      </c>
      <c r="F77" s="5" t="s">
        <v>2</v>
      </c>
      <c r="G77" s="8" t="s">
        <v>285</v>
      </c>
      <c r="H77" s="12">
        <f>178563+100000+130656+224078+10876+217350+505972</f>
        <v>1367495</v>
      </c>
    </row>
    <row r="78" spans="1:8" ht="45" customHeight="1">
      <c r="A78" s="8">
        <v>77</v>
      </c>
      <c r="B78" s="3" t="s">
        <v>77</v>
      </c>
      <c r="C78" s="5" t="s">
        <v>38</v>
      </c>
      <c r="D78" s="5" t="s">
        <v>37</v>
      </c>
      <c r="E78" s="19" t="s">
        <v>375</v>
      </c>
      <c r="F78" s="5" t="s">
        <v>13</v>
      </c>
      <c r="G78" s="8" t="s">
        <v>285</v>
      </c>
      <c r="H78" s="12">
        <f>121609</f>
        <v>121609</v>
      </c>
    </row>
    <row r="79" spans="1:8" ht="30.75" customHeight="1">
      <c r="A79" s="8">
        <v>78</v>
      </c>
      <c r="B79" s="3" t="s">
        <v>55</v>
      </c>
      <c r="C79" s="5" t="s">
        <v>85</v>
      </c>
      <c r="D79" s="5" t="s">
        <v>17</v>
      </c>
      <c r="E79" s="19" t="s">
        <v>375</v>
      </c>
      <c r="F79" s="5" t="s">
        <v>13</v>
      </c>
      <c r="G79" s="8" t="s">
        <v>285</v>
      </c>
      <c r="H79" s="12">
        <f>5538</f>
        <v>5538</v>
      </c>
    </row>
    <row r="80" spans="1:8" ht="31.5" customHeight="1">
      <c r="A80" s="8">
        <v>79</v>
      </c>
      <c r="B80" s="3" t="s">
        <v>102</v>
      </c>
      <c r="C80" s="5" t="s">
        <v>27</v>
      </c>
      <c r="D80" s="5" t="s">
        <v>32</v>
      </c>
      <c r="E80" s="19" t="s">
        <v>375</v>
      </c>
      <c r="F80" s="5" t="s">
        <v>3</v>
      </c>
      <c r="G80" s="8" t="s">
        <v>285</v>
      </c>
      <c r="H80" s="12">
        <f>52237+4475+50000</f>
        <v>106712</v>
      </c>
    </row>
    <row r="81" spans="1:8" ht="59.25" customHeight="1">
      <c r="A81" s="8">
        <v>80</v>
      </c>
      <c r="B81" s="3" t="s">
        <v>116</v>
      </c>
      <c r="C81" s="5" t="s">
        <v>0</v>
      </c>
      <c r="D81" s="5" t="s">
        <v>117</v>
      </c>
      <c r="E81" s="19" t="s">
        <v>375</v>
      </c>
      <c r="F81" s="5" t="s">
        <v>1</v>
      </c>
      <c r="G81" s="8" t="s">
        <v>285</v>
      </c>
      <c r="H81" s="12">
        <f>66320+100000</f>
        <v>166320</v>
      </c>
    </row>
    <row r="82" spans="1:8" ht="39" customHeight="1">
      <c r="A82" s="8">
        <v>81</v>
      </c>
      <c r="B82" s="3" t="s">
        <v>123</v>
      </c>
      <c r="C82" s="5" t="s">
        <v>125</v>
      </c>
      <c r="D82" s="5" t="s">
        <v>124</v>
      </c>
      <c r="E82" s="19" t="s">
        <v>375</v>
      </c>
      <c r="F82" s="5" t="s">
        <v>13</v>
      </c>
      <c r="G82" s="8" t="s">
        <v>285</v>
      </c>
      <c r="H82" s="12">
        <f>228528+270000</f>
        <v>498528</v>
      </c>
    </row>
    <row r="83" spans="1:8" ht="43.5" customHeight="1">
      <c r="A83" s="8">
        <v>82</v>
      </c>
      <c r="B83" s="3" t="s">
        <v>126</v>
      </c>
      <c r="C83" s="5" t="s">
        <v>127</v>
      </c>
      <c r="D83" s="5" t="s">
        <v>54</v>
      </c>
      <c r="E83" s="19" t="s">
        <v>375</v>
      </c>
      <c r="F83" s="5" t="s">
        <v>20</v>
      </c>
      <c r="G83" s="8" t="s">
        <v>285</v>
      </c>
      <c r="H83" s="12">
        <f>100000+342106</f>
        <v>442106</v>
      </c>
    </row>
    <row r="84" spans="1:8" ht="44.25" customHeight="1">
      <c r="A84" s="8">
        <v>83</v>
      </c>
      <c r="B84" s="3" t="s">
        <v>130</v>
      </c>
      <c r="C84" s="5" t="s">
        <v>132</v>
      </c>
      <c r="D84" s="5" t="s">
        <v>131</v>
      </c>
      <c r="E84" s="19" t="s">
        <v>375</v>
      </c>
      <c r="F84" s="5" t="s">
        <v>13</v>
      </c>
      <c r="G84" s="8" t="s">
        <v>285</v>
      </c>
      <c r="H84" s="12">
        <f>404273.16</f>
        <v>404273.16</v>
      </c>
    </row>
    <row r="85" spans="1:8" ht="33" customHeight="1">
      <c r="A85" s="8">
        <v>84</v>
      </c>
      <c r="B85" s="3" t="s">
        <v>142</v>
      </c>
      <c r="C85" s="5" t="s">
        <v>135</v>
      </c>
      <c r="D85" s="5" t="s">
        <v>134</v>
      </c>
      <c r="E85" s="19" t="s">
        <v>375</v>
      </c>
      <c r="F85" s="5" t="s">
        <v>22</v>
      </c>
      <c r="G85" s="8" t="s">
        <v>285</v>
      </c>
      <c r="H85" s="12">
        <f>51040+260000</f>
        <v>311040</v>
      </c>
    </row>
    <row r="86" spans="1:8" ht="41.25" customHeight="1">
      <c r="A86" s="8">
        <v>85</v>
      </c>
      <c r="B86" s="3" t="s">
        <v>143</v>
      </c>
      <c r="C86" s="5" t="s">
        <v>145</v>
      </c>
      <c r="D86" s="5" t="s">
        <v>144</v>
      </c>
      <c r="E86" s="19" t="s">
        <v>375</v>
      </c>
      <c r="F86" s="5" t="s">
        <v>12</v>
      </c>
      <c r="G86" s="8" t="s">
        <v>285</v>
      </c>
      <c r="H86" s="12">
        <f>290679</f>
        <v>290679</v>
      </c>
    </row>
    <row r="87" spans="1:8" ht="45.75" customHeight="1">
      <c r="A87" s="8">
        <v>86</v>
      </c>
      <c r="B87" s="3" t="s">
        <v>146</v>
      </c>
      <c r="C87" s="5" t="s">
        <v>145</v>
      </c>
      <c r="D87" s="5" t="s">
        <v>147</v>
      </c>
      <c r="E87" s="19" t="s">
        <v>375</v>
      </c>
      <c r="F87" s="5" t="s">
        <v>12</v>
      </c>
      <c r="G87" s="8" t="s">
        <v>285</v>
      </c>
      <c r="H87" s="12">
        <f>75689+139252+32400+32400</f>
        <v>279741</v>
      </c>
    </row>
    <row r="88" spans="1:8" ht="49.5" customHeight="1">
      <c r="A88" s="8">
        <v>87</v>
      </c>
      <c r="B88" s="3" t="s">
        <v>151</v>
      </c>
      <c r="C88" s="5" t="s">
        <v>153</v>
      </c>
      <c r="D88" s="5" t="s">
        <v>152</v>
      </c>
      <c r="E88" s="19" t="s">
        <v>375</v>
      </c>
      <c r="F88" s="5" t="s">
        <v>1</v>
      </c>
      <c r="G88" s="8" t="s">
        <v>285</v>
      </c>
      <c r="H88" s="12">
        <f>50000</f>
        <v>50000</v>
      </c>
    </row>
    <row r="89" spans="1:8" ht="43.5" customHeight="1">
      <c r="A89" s="8">
        <v>88</v>
      </c>
      <c r="B89" s="3" t="s">
        <v>181</v>
      </c>
      <c r="C89" s="5" t="s">
        <v>183</v>
      </c>
      <c r="D89" s="5" t="s">
        <v>182</v>
      </c>
      <c r="E89" s="19" t="s">
        <v>375</v>
      </c>
      <c r="F89" s="5" t="s">
        <v>184</v>
      </c>
      <c r="G89" s="8" t="s">
        <v>285</v>
      </c>
      <c r="H89" s="12">
        <f>10474589.29+6861468.21</f>
        <v>17336057.5</v>
      </c>
    </row>
    <row r="90" spans="1:8" ht="60" customHeight="1">
      <c r="A90" s="8">
        <v>89</v>
      </c>
      <c r="B90" s="3" t="s">
        <v>220</v>
      </c>
      <c r="C90" s="5" t="s">
        <v>222</v>
      </c>
      <c r="D90" s="5" t="s">
        <v>221</v>
      </c>
      <c r="E90" s="19" t="s">
        <v>375</v>
      </c>
      <c r="F90" s="5" t="s">
        <v>165</v>
      </c>
      <c r="G90" s="8" t="s">
        <v>285</v>
      </c>
      <c r="H90" s="12">
        <f>107321+125000</f>
        <v>232321</v>
      </c>
    </row>
    <row r="91" spans="1:8" ht="42.75" customHeight="1">
      <c r="A91" s="8">
        <v>90</v>
      </c>
      <c r="B91" s="3" t="s">
        <v>61</v>
      </c>
      <c r="C91" s="5" t="s">
        <v>62</v>
      </c>
      <c r="D91" s="5" t="s">
        <v>9</v>
      </c>
      <c r="E91" s="19" t="s">
        <v>375</v>
      </c>
      <c r="F91" s="5" t="s">
        <v>10</v>
      </c>
      <c r="G91" s="8" t="s">
        <v>285</v>
      </c>
      <c r="H91" s="12">
        <f>16534</f>
        <v>16534</v>
      </c>
    </row>
    <row r="92" spans="1:8" ht="45.75" customHeight="1">
      <c r="A92" s="8">
        <v>91</v>
      </c>
      <c r="B92" s="3" t="s">
        <v>331</v>
      </c>
      <c r="C92" s="14" t="s">
        <v>332</v>
      </c>
      <c r="D92" s="15" t="s">
        <v>296</v>
      </c>
      <c r="E92" s="19" t="s">
        <v>375</v>
      </c>
      <c r="F92" s="14" t="s">
        <v>333</v>
      </c>
      <c r="G92" s="8" t="s">
        <v>284</v>
      </c>
      <c r="H92" s="18">
        <v>1304738</v>
      </c>
    </row>
    <row r="93" spans="1:8" ht="45" customHeight="1">
      <c r="A93" s="8">
        <v>92</v>
      </c>
      <c r="B93" s="3" t="s">
        <v>334</v>
      </c>
      <c r="C93" s="15" t="s">
        <v>335</v>
      </c>
      <c r="D93" s="15" t="s">
        <v>296</v>
      </c>
      <c r="E93" s="19" t="s">
        <v>375</v>
      </c>
      <c r="F93" s="15" t="s">
        <v>302</v>
      </c>
      <c r="G93" s="8" t="s">
        <v>284</v>
      </c>
      <c r="H93" s="18">
        <v>201643</v>
      </c>
    </row>
    <row r="94" spans="1:8" ht="32.25" customHeight="1">
      <c r="A94" s="8">
        <v>93</v>
      </c>
      <c r="B94" s="3" t="s">
        <v>339</v>
      </c>
      <c r="C94" s="15" t="s">
        <v>340</v>
      </c>
      <c r="D94" s="15" t="s">
        <v>296</v>
      </c>
      <c r="E94" s="19" t="s">
        <v>375</v>
      </c>
      <c r="F94" s="15" t="s">
        <v>341</v>
      </c>
      <c r="G94" s="8" t="s">
        <v>284</v>
      </c>
      <c r="H94" s="12">
        <v>796431</v>
      </c>
    </row>
    <row r="95" spans="1:8" ht="33.75" customHeight="1">
      <c r="A95" s="8">
        <v>94</v>
      </c>
      <c r="B95" s="3" t="s">
        <v>342</v>
      </c>
      <c r="C95" s="5" t="s">
        <v>354</v>
      </c>
      <c r="D95" s="15" t="s">
        <v>296</v>
      </c>
      <c r="E95" s="19" t="s">
        <v>375</v>
      </c>
      <c r="F95" s="5" t="s">
        <v>10</v>
      </c>
      <c r="G95" s="8" t="s">
        <v>284</v>
      </c>
      <c r="H95" s="12">
        <v>410101</v>
      </c>
    </row>
    <row r="96" spans="1:8" ht="36.75" customHeight="1">
      <c r="A96" s="8">
        <v>95</v>
      </c>
      <c r="B96" s="3" t="s">
        <v>357</v>
      </c>
      <c r="C96" s="13" t="s">
        <v>346</v>
      </c>
      <c r="D96" s="48" t="s">
        <v>308</v>
      </c>
      <c r="E96" s="19" t="s">
        <v>375</v>
      </c>
      <c r="F96" s="13" t="s">
        <v>2</v>
      </c>
      <c r="G96" s="8" t="s">
        <v>284</v>
      </c>
      <c r="H96" s="12">
        <v>934110</v>
      </c>
    </row>
    <row r="97" spans="1:8" ht="51.75" customHeight="1">
      <c r="A97" s="8">
        <v>96</v>
      </c>
      <c r="B97" s="3" t="s">
        <v>336</v>
      </c>
      <c r="C97" s="15" t="s">
        <v>338</v>
      </c>
      <c r="D97" s="5" t="s">
        <v>337</v>
      </c>
      <c r="E97" s="19" t="s">
        <v>375</v>
      </c>
      <c r="F97" s="15" t="s">
        <v>20</v>
      </c>
      <c r="G97" s="8" t="s">
        <v>284</v>
      </c>
      <c r="H97" s="18">
        <v>898532</v>
      </c>
    </row>
    <row r="98" spans="1:8" ht="51" customHeight="1">
      <c r="A98" s="8">
        <v>97</v>
      </c>
      <c r="B98" s="3" t="s">
        <v>44</v>
      </c>
      <c r="C98" s="5" t="s">
        <v>46</v>
      </c>
      <c r="D98" s="5" t="s">
        <v>45</v>
      </c>
      <c r="E98" s="19" t="s">
        <v>375</v>
      </c>
      <c r="F98" s="5" t="s">
        <v>12</v>
      </c>
      <c r="G98" s="8" t="s">
        <v>284</v>
      </c>
      <c r="H98" s="12">
        <v>205124.13</v>
      </c>
    </row>
    <row r="99" spans="1:8" ht="49.5" customHeight="1">
      <c r="A99" s="8">
        <v>98</v>
      </c>
      <c r="B99" s="3" t="s">
        <v>4</v>
      </c>
      <c r="C99" s="5" t="s">
        <v>6</v>
      </c>
      <c r="D99" s="5" t="s">
        <v>5</v>
      </c>
      <c r="E99" s="19" t="s">
        <v>375</v>
      </c>
      <c r="F99" s="5" t="s">
        <v>2</v>
      </c>
      <c r="G99" s="8" t="s">
        <v>284</v>
      </c>
      <c r="H99" s="12">
        <v>386316</v>
      </c>
    </row>
    <row r="100" spans="1:8" ht="41.25" customHeight="1">
      <c r="A100" s="8">
        <v>99</v>
      </c>
      <c r="B100" s="3" t="s">
        <v>156</v>
      </c>
      <c r="C100" s="5" t="s">
        <v>158</v>
      </c>
      <c r="D100" s="5" t="s">
        <v>157</v>
      </c>
      <c r="E100" s="19" t="s">
        <v>375</v>
      </c>
      <c r="F100" s="5" t="s">
        <v>13</v>
      </c>
      <c r="G100" s="8" t="s">
        <v>284</v>
      </c>
      <c r="H100" s="12">
        <v>1220534.5</v>
      </c>
    </row>
    <row r="101" spans="1:8" ht="38.25" customHeight="1">
      <c r="A101" s="8">
        <v>100</v>
      </c>
      <c r="B101" s="3" t="s">
        <v>64</v>
      </c>
      <c r="C101" s="5" t="s">
        <v>65</v>
      </c>
      <c r="D101" s="5" t="s">
        <v>11</v>
      </c>
      <c r="E101" s="19" t="s">
        <v>375</v>
      </c>
      <c r="F101" s="5" t="s">
        <v>12</v>
      </c>
      <c r="G101" s="8" t="s">
        <v>284</v>
      </c>
      <c r="H101" s="12">
        <f>127737.62</f>
        <v>127737.62</v>
      </c>
    </row>
    <row r="102" spans="1:8" ht="37.5" customHeight="1">
      <c r="A102" s="8">
        <v>101</v>
      </c>
      <c r="B102" s="3" t="s">
        <v>69</v>
      </c>
      <c r="C102" s="5" t="s">
        <v>70</v>
      </c>
      <c r="D102" s="5" t="s">
        <v>17</v>
      </c>
      <c r="E102" s="19" t="s">
        <v>375</v>
      </c>
      <c r="F102" s="5" t="s">
        <v>13</v>
      </c>
      <c r="G102" s="8" t="s">
        <v>284</v>
      </c>
      <c r="H102" s="12">
        <v>53868.04</v>
      </c>
    </row>
    <row r="103" spans="1:8" ht="34.5" customHeight="1">
      <c r="A103" s="8">
        <v>102</v>
      </c>
      <c r="B103" s="3" t="s">
        <v>75</v>
      </c>
      <c r="C103" s="5" t="s">
        <v>30</v>
      </c>
      <c r="D103" s="5" t="s">
        <v>29</v>
      </c>
      <c r="E103" s="19" t="s">
        <v>375</v>
      </c>
      <c r="F103" s="5" t="s">
        <v>31</v>
      </c>
      <c r="G103" s="8" t="s">
        <v>284</v>
      </c>
      <c r="H103" s="12">
        <f>262818.3+100000</f>
        <v>362818.3</v>
      </c>
    </row>
    <row r="104" spans="1:8" ht="45.75" customHeight="1">
      <c r="A104" s="8">
        <v>103</v>
      </c>
      <c r="B104" s="3" t="s">
        <v>385</v>
      </c>
      <c r="C104" s="5" t="s">
        <v>8</v>
      </c>
      <c r="D104" s="5" t="s">
        <v>25</v>
      </c>
      <c r="E104" s="19" t="s">
        <v>375</v>
      </c>
      <c r="F104" s="5" t="s">
        <v>2</v>
      </c>
      <c r="G104" s="8" t="s">
        <v>284</v>
      </c>
      <c r="H104" s="12">
        <f>88853+535019+274443+46642+463752+84411+370486+128101+607713+290009+120582+219896+129164</f>
        <v>3359071</v>
      </c>
    </row>
    <row r="105" spans="1:8" ht="38.25" customHeight="1">
      <c r="A105" s="8">
        <v>104</v>
      </c>
      <c r="B105" s="3" t="s">
        <v>77</v>
      </c>
      <c r="C105" s="5" t="s">
        <v>38</v>
      </c>
      <c r="D105" s="5" t="s">
        <v>37</v>
      </c>
      <c r="E105" s="19" t="s">
        <v>375</v>
      </c>
      <c r="F105" s="5" t="s">
        <v>13</v>
      </c>
      <c r="G105" s="8" t="s">
        <v>284</v>
      </c>
      <c r="H105" s="12">
        <v>371413</v>
      </c>
    </row>
    <row r="106" spans="1:8" ht="46.5" customHeight="1">
      <c r="A106" s="8">
        <v>105</v>
      </c>
      <c r="B106" s="3" t="s">
        <v>41</v>
      </c>
      <c r="C106" s="5" t="s">
        <v>81</v>
      </c>
      <c r="D106" s="5" t="s">
        <v>42</v>
      </c>
      <c r="E106" s="19" t="s">
        <v>375</v>
      </c>
      <c r="F106" s="5" t="s">
        <v>43</v>
      </c>
      <c r="G106" s="8" t="s">
        <v>284</v>
      </c>
      <c r="H106" s="12">
        <f>39000+371000</f>
        <v>410000</v>
      </c>
    </row>
    <row r="107" spans="1:8" ht="44.25" customHeight="1">
      <c r="A107" s="8">
        <v>106</v>
      </c>
      <c r="B107" s="3" t="s">
        <v>159</v>
      </c>
      <c r="C107" s="5" t="s">
        <v>160</v>
      </c>
      <c r="D107" s="7" t="s">
        <v>47</v>
      </c>
      <c r="E107" s="19" t="s">
        <v>375</v>
      </c>
      <c r="F107" s="5" t="s">
        <v>3</v>
      </c>
      <c r="G107" s="8" t="s">
        <v>284</v>
      </c>
      <c r="H107" s="12">
        <f>324294+700000</f>
        <v>1024294</v>
      </c>
    </row>
    <row r="108" spans="1:8" ht="32.25" customHeight="1">
      <c r="A108" s="8">
        <v>107</v>
      </c>
      <c r="B108" s="5" t="s">
        <v>91</v>
      </c>
      <c r="C108" s="5" t="s">
        <v>92</v>
      </c>
      <c r="D108" s="5" t="s">
        <v>91</v>
      </c>
      <c r="E108" s="19" t="s">
        <v>375</v>
      </c>
      <c r="F108" s="5" t="s">
        <v>93</v>
      </c>
      <c r="G108" s="8" t="s">
        <v>284</v>
      </c>
      <c r="H108" s="16">
        <f>82841+100000</f>
        <v>182841</v>
      </c>
    </row>
    <row r="109" spans="1:8" ht="30">
      <c r="A109" s="8">
        <v>108</v>
      </c>
      <c r="B109" s="3" t="s">
        <v>55</v>
      </c>
      <c r="C109" s="5" t="s">
        <v>85</v>
      </c>
      <c r="D109" s="44" t="s">
        <v>17</v>
      </c>
      <c r="E109" s="19" t="s">
        <v>375</v>
      </c>
      <c r="F109" s="5" t="s">
        <v>13</v>
      </c>
      <c r="G109" s="8" t="s">
        <v>284</v>
      </c>
      <c r="H109" s="12">
        <v>52263.56</v>
      </c>
    </row>
    <row r="110" spans="1:8" ht="45">
      <c r="A110" s="8">
        <v>109</v>
      </c>
      <c r="B110" s="3" t="s">
        <v>88</v>
      </c>
      <c r="C110" s="5" t="s">
        <v>89</v>
      </c>
      <c r="D110" s="5" t="s">
        <v>59</v>
      </c>
      <c r="E110" s="19" t="s">
        <v>375</v>
      </c>
      <c r="F110" s="5" t="s">
        <v>39</v>
      </c>
      <c r="G110" s="8" t="s">
        <v>284</v>
      </c>
      <c r="H110" s="12">
        <f>116856+57860</f>
        <v>174716</v>
      </c>
    </row>
    <row r="111" spans="1:8" ht="45">
      <c r="A111" s="8">
        <v>110</v>
      </c>
      <c r="B111" s="3" t="s">
        <v>95</v>
      </c>
      <c r="C111" s="5" t="s">
        <v>97</v>
      </c>
      <c r="D111" s="49" t="s">
        <v>96</v>
      </c>
      <c r="E111" s="19" t="s">
        <v>375</v>
      </c>
      <c r="F111" s="5" t="s">
        <v>39</v>
      </c>
      <c r="G111" s="8" t="s">
        <v>284</v>
      </c>
      <c r="H111" s="12">
        <f>42000+108045</f>
        <v>150045</v>
      </c>
    </row>
    <row r="112" spans="1:8" ht="45">
      <c r="A112" s="8">
        <v>111</v>
      </c>
      <c r="B112" s="3" t="s">
        <v>98</v>
      </c>
      <c r="C112" s="5" t="s">
        <v>99</v>
      </c>
      <c r="D112" s="5" t="s">
        <v>161</v>
      </c>
      <c r="E112" s="19" t="s">
        <v>375</v>
      </c>
      <c r="F112" s="5" t="s">
        <v>12</v>
      </c>
      <c r="G112" s="8" t="s">
        <v>284</v>
      </c>
      <c r="H112" s="12">
        <v>55080</v>
      </c>
    </row>
    <row r="113" spans="1:8" ht="60">
      <c r="A113" s="8">
        <v>112</v>
      </c>
      <c r="B113" s="3" t="s">
        <v>102</v>
      </c>
      <c r="C113" s="5" t="s">
        <v>27</v>
      </c>
      <c r="D113" s="44" t="s">
        <v>32</v>
      </c>
      <c r="E113" s="19" t="s">
        <v>375</v>
      </c>
      <c r="F113" s="5" t="s">
        <v>3</v>
      </c>
      <c r="G113" s="8" t="s">
        <v>284</v>
      </c>
      <c r="H113" s="12">
        <v>456832</v>
      </c>
    </row>
    <row r="114" spans="1:8" ht="30">
      <c r="A114" s="8">
        <v>113</v>
      </c>
      <c r="B114" s="3" t="s">
        <v>103</v>
      </c>
      <c r="C114" s="5" t="s">
        <v>105</v>
      </c>
      <c r="D114" s="49" t="s">
        <v>104</v>
      </c>
      <c r="E114" s="19" t="s">
        <v>375</v>
      </c>
      <c r="F114" s="5" t="s">
        <v>1</v>
      </c>
      <c r="G114" s="8" t="s">
        <v>284</v>
      </c>
      <c r="H114" s="12">
        <f>205636+462020</f>
        <v>667656</v>
      </c>
    </row>
    <row r="115" spans="1:8" ht="45">
      <c r="A115" s="8">
        <v>114</v>
      </c>
      <c r="B115" s="3" t="s">
        <v>106</v>
      </c>
      <c r="C115" s="5" t="s">
        <v>0</v>
      </c>
      <c r="D115" s="7" t="s">
        <v>107</v>
      </c>
      <c r="E115" s="19" t="s">
        <v>375</v>
      </c>
      <c r="F115" s="5" t="s">
        <v>1</v>
      </c>
      <c r="G115" s="8" t="s">
        <v>284</v>
      </c>
      <c r="H115" s="12">
        <f>127606+150000</f>
        <v>277606</v>
      </c>
    </row>
    <row r="116" spans="1:8" ht="30">
      <c r="A116" s="8">
        <v>115</v>
      </c>
      <c r="B116" s="3" t="s">
        <v>108</v>
      </c>
      <c r="C116" s="5" t="s">
        <v>110</v>
      </c>
      <c r="D116" s="7" t="s">
        <v>109</v>
      </c>
      <c r="E116" s="19" t="s">
        <v>375</v>
      </c>
      <c r="F116" s="5" t="s">
        <v>111</v>
      </c>
      <c r="G116" s="8" t="s">
        <v>284</v>
      </c>
      <c r="H116" s="12">
        <v>983666</v>
      </c>
    </row>
    <row r="117" spans="1:8" ht="30">
      <c r="A117" s="8">
        <v>116</v>
      </c>
      <c r="B117" s="3" t="s">
        <v>112</v>
      </c>
      <c r="C117" s="5" t="s">
        <v>0</v>
      </c>
      <c r="D117" s="7" t="s">
        <v>113</v>
      </c>
      <c r="E117" s="19" t="s">
        <v>375</v>
      </c>
      <c r="F117" s="5" t="s">
        <v>1</v>
      </c>
      <c r="G117" s="8" t="s">
        <v>284</v>
      </c>
      <c r="H117" s="12">
        <f>159987+30000</f>
        <v>189987</v>
      </c>
    </row>
    <row r="118" spans="1:8" ht="60">
      <c r="A118" s="8">
        <v>117</v>
      </c>
      <c r="B118" s="3" t="s">
        <v>386</v>
      </c>
      <c r="C118" s="5" t="s">
        <v>115</v>
      </c>
      <c r="D118" s="5" t="s">
        <v>161</v>
      </c>
      <c r="E118" s="19" t="s">
        <v>375</v>
      </c>
      <c r="F118" s="5" t="s">
        <v>39</v>
      </c>
      <c r="G118" s="8" t="s">
        <v>284</v>
      </c>
      <c r="H118" s="12">
        <f>522710+111969</f>
        <v>634679</v>
      </c>
    </row>
    <row r="119" spans="1:8" ht="30">
      <c r="A119" s="8">
        <v>118</v>
      </c>
      <c r="B119" s="3" t="s">
        <v>116</v>
      </c>
      <c r="C119" s="5" t="s">
        <v>0</v>
      </c>
      <c r="D119" s="7" t="s">
        <v>117</v>
      </c>
      <c r="E119" s="19" t="s">
        <v>375</v>
      </c>
      <c r="F119" s="5" t="s">
        <v>1</v>
      </c>
      <c r="G119" s="8" t="s">
        <v>284</v>
      </c>
      <c r="H119" s="12">
        <f>336251+200000-15000</f>
        <v>521251</v>
      </c>
    </row>
    <row r="120" spans="1:8" ht="45">
      <c r="A120" s="8">
        <v>119</v>
      </c>
      <c r="B120" s="3" t="s">
        <v>118</v>
      </c>
      <c r="C120" s="5" t="s">
        <v>119</v>
      </c>
      <c r="D120" s="7" t="s">
        <v>28</v>
      </c>
      <c r="E120" s="19" t="s">
        <v>375</v>
      </c>
      <c r="F120" s="5" t="s">
        <v>16</v>
      </c>
      <c r="G120" s="8" t="s">
        <v>284</v>
      </c>
      <c r="H120" s="12">
        <f>151988+162440</f>
        <v>314428</v>
      </c>
    </row>
    <row r="121" spans="1:8" ht="45">
      <c r="A121" s="8">
        <v>120</v>
      </c>
      <c r="B121" s="3" t="s">
        <v>123</v>
      </c>
      <c r="C121" s="5" t="s">
        <v>125</v>
      </c>
      <c r="D121" s="7" t="s">
        <v>124</v>
      </c>
      <c r="E121" s="19" t="s">
        <v>375</v>
      </c>
      <c r="F121" s="5" t="s">
        <v>13</v>
      </c>
      <c r="G121" s="8" t="s">
        <v>284</v>
      </c>
      <c r="H121" s="12">
        <f>300000+425084.5</f>
        <v>725084.5</v>
      </c>
    </row>
    <row r="122" spans="1:8" ht="30">
      <c r="A122" s="8">
        <v>121</v>
      </c>
      <c r="B122" s="3" t="s">
        <v>126</v>
      </c>
      <c r="C122" s="5" t="s">
        <v>127</v>
      </c>
      <c r="D122" s="7" t="s">
        <v>54</v>
      </c>
      <c r="E122" s="19" t="s">
        <v>375</v>
      </c>
      <c r="F122" s="5" t="s">
        <v>20</v>
      </c>
      <c r="G122" s="8" t="s">
        <v>284</v>
      </c>
      <c r="H122" s="12">
        <f>49800+179848</f>
        <v>229648</v>
      </c>
    </row>
    <row r="123" spans="1:8" ht="30">
      <c r="A123" s="8">
        <v>122</v>
      </c>
      <c r="B123" s="3" t="s">
        <v>128</v>
      </c>
      <c r="C123" s="5" t="s">
        <v>27</v>
      </c>
      <c r="D123" s="7" t="s">
        <v>129</v>
      </c>
      <c r="E123" s="19" t="s">
        <v>375</v>
      </c>
      <c r="F123" s="5" t="s">
        <v>3</v>
      </c>
      <c r="G123" s="8" t="s">
        <v>284</v>
      </c>
      <c r="H123" s="12">
        <v>40014</v>
      </c>
    </row>
    <row r="124" spans="1:8" ht="45">
      <c r="A124" s="8">
        <v>123</v>
      </c>
      <c r="B124" s="3" t="s">
        <v>130</v>
      </c>
      <c r="C124" s="5" t="s">
        <v>132</v>
      </c>
      <c r="D124" s="7" t="s">
        <v>131</v>
      </c>
      <c r="E124" s="19" t="s">
        <v>375</v>
      </c>
      <c r="F124" s="5" t="s">
        <v>13</v>
      </c>
      <c r="G124" s="8" t="s">
        <v>284</v>
      </c>
      <c r="H124" s="12">
        <f>778781.32+200000</f>
        <v>978781.32</v>
      </c>
    </row>
    <row r="125" spans="1:8" ht="60">
      <c r="A125" s="8">
        <v>124</v>
      </c>
      <c r="B125" s="3" t="s">
        <v>133</v>
      </c>
      <c r="C125" s="5" t="s">
        <v>135</v>
      </c>
      <c r="D125" s="7" t="s">
        <v>134</v>
      </c>
      <c r="E125" s="19" t="s">
        <v>375</v>
      </c>
      <c r="F125" s="5" t="s">
        <v>22</v>
      </c>
      <c r="G125" s="8" t="s">
        <v>284</v>
      </c>
      <c r="H125" s="12">
        <f>73024+111776</f>
        <v>184800</v>
      </c>
    </row>
    <row r="126" spans="1:8" ht="45">
      <c r="A126" s="8">
        <v>125</v>
      </c>
      <c r="B126" s="3" t="s">
        <v>140</v>
      </c>
      <c r="C126" s="5" t="s">
        <v>0</v>
      </c>
      <c r="D126" s="7" t="s">
        <v>141</v>
      </c>
      <c r="E126" s="19" t="s">
        <v>375</v>
      </c>
      <c r="F126" s="5" t="s">
        <v>1</v>
      </c>
      <c r="G126" s="8" t="s">
        <v>284</v>
      </c>
      <c r="H126" s="12">
        <v>88393</v>
      </c>
    </row>
    <row r="127" spans="1:8" ht="60">
      <c r="A127" s="8">
        <v>126</v>
      </c>
      <c r="B127" s="3" t="s">
        <v>142</v>
      </c>
      <c r="C127" s="5" t="s">
        <v>135</v>
      </c>
      <c r="D127" s="7" t="s">
        <v>134</v>
      </c>
      <c r="E127" s="19" t="s">
        <v>375</v>
      </c>
      <c r="F127" s="5" t="s">
        <v>22</v>
      </c>
      <c r="G127" s="8" t="s">
        <v>284</v>
      </c>
      <c r="H127" s="12">
        <f>138528+37824</f>
        <v>176352</v>
      </c>
    </row>
    <row r="128" spans="1:8" ht="45">
      <c r="A128" s="8">
        <v>127</v>
      </c>
      <c r="B128" s="3" t="s">
        <v>148</v>
      </c>
      <c r="C128" s="5" t="s">
        <v>150</v>
      </c>
      <c r="D128" s="5" t="s">
        <v>149</v>
      </c>
      <c r="E128" s="19" t="s">
        <v>375</v>
      </c>
      <c r="F128" s="5" t="s">
        <v>39</v>
      </c>
      <c r="G128" s="8" t="s">
        <v>284</v>
      </c>
      <c r="H128" s="12">
        <f>428412.5+373300</f>
        <v>801712.5</v>
      </c>
    </row>
    <row r="129" spans="1:8" ht="30">
      <c r="A129" s="8">
        <v>128</v>
      </c>
      <c r="B129" s="3" t="s">
        <v>143</v>
      </c>
      <c r="C129" s="5" t="s">
        <v>145</v>
      </c>
      <c r="D129" s="7" t="s">
        <v>144</v>
      </c>
      <c r="E129" s="19" t="s">
        <v>375</v>
      </c>
      <c r="F129" s="5" t="s">
        <v>12</v>
      </c>
      <c r="G129" s="8" t="s">
        <v>284</v>
      </c>
      <c r="H129" s="12">
        <v>1407494</v>
      </c>
    </row>
    <row r="130" spans="1:8" ht="30">
      <c r="A130" s="8">
        <v>129</v>
      </c>
      <c r="B130" s="3" t="s">
        <v>146</v>
      </c>
      <c r="C130" s="5" t="s">
        <v>145</v>
      </c>
      <c r="D130" s="7" t="s">
        <v>147</v>
      </c>
      <c r="E130" s="19" t="s">
        <v>375</v>
      </c>
      <c r="F130" s="5" t="s">
        <v>12</v>
      </c>
      <c r="G130" s="8" t="s">
        <v>284</v>
      </c>
      <c r="H130" s="12">
        <f>1360223+617874</f>
        <v>1978097</v>
      </c>
    </row>
    <row r="131" spans="1:8" ht="30">
      <c r="A131" s="8">
        <v>130</v>
      </c>
      <c r="B131" s="3" t="s">
        <v>162</v>
      </c>
      <c r="C131" s="5" t="s">
        <v>164</v>
      </c>
      <c r="D131" s="5" t="s">
        <v>163</v>
      </c>
      <c r="E131" s="19" t="s">
        <v>375</v>
      </c>
      <c r="F131" s="5" t="s">
        <v>165</v>
      </c>
      <c r="G131" s="8" t="s">
        <v>284</v>
      </c>
      <c r="H131" s="12">
        <f>238050+90200</f>
        <v>328250</v>
      </c>
    </row>
    <row r="132" spans="1:8" ht="30">
      <c r="A132" s="8">
        <v>131</v>
      </c>
      <c r="B132" s="3" t="s">
        <v>166</v>
      </c>
      <c r="C132" s="5" t="s">
        <v>167</v>
      </c>
      <c r="D132" s="5" t="s">
        <v>51</v>
      </c>
      <c r="E132" s="19" t="s">
        <v>375</v>
      </c>
      <c r="F132" s="5" t="s">
        <v>168</v>
      </c>
      <c r="G132" s="8" t="s">
        <v>284</v>
      </c>
      <c r="H132" s="12">
        <v>27000</v>
      </c>
    </row>
    <row r="133" spans="1:8" ht="30">
      <c r="A133" s="8">
        <v>132</v>
      </c>
      <c r="B133" s="3" t="s">
        <v>169</v>
      </c>
      <c r="C133" s="5" t="s">
        <v>170</v>
      </c>
      <c r="D133" s="5" t="s">
        <v>15</v>
      </c>
      <c r="E133" s="19" t="s">
        <v>375</v>
      </c>
      <c r="F133" s="5" t="s">
        <v>10</v>
      </c>
      <c r="G133" s="8" t="s">
        <v>284</v>
      </c>
      <c r="H133" s="12">
        <f>4764+145000</f>
        <v>149764</v>
      </c>
    </row>
    <row r="134" spans="1:8" ht="45">
      <c r="A134" s="8">
        <v>133</v>
      </c>
      <c r="B134" s="3" t="s">
        <v>171</v>
      </c>
      <c r="C134" s="5" t="s">
        <v>173</v>
      </c>
      <c r="D134" s="7" t="s">
        <v>172</v>
      </c>
      <c r="E134" s="19" t="s">
        <v>375</v>
      </c>
      <c r="F134" s="5" t="s">
        <v>2</v>
      </c>
      <c r="G134" s="8" t="s">
        <v>284</v>
      </c>
      <c r="H134" s="12">
        <f>102064+50000</f>
        <v>152064</v>
      </c>
    </row>
    <row r="135" spans="1:8" ht="45">
      <c r="A135" s="8">
        <v>134</v>
      </c>
      <c r="B135" s="3" t="s">
        <v>174</v>
      </c>
      <c r="C135" s="5" t="s">
        <v>176</v>
      </c>
      <c r="D135" s="7" t="s">
        <v>175</v>
      </c>
      <c r="E135" s="19" t="s">
        <v>375</v>
      </c>
      <c r="F135" s="5" t="s">
        <v>177</v>
      </c>
      <c r="G135" s="8" t="s">
        <v>284</v>
      </c>
      <c r="H135" s="12">
        <f>500000+646960</f>
        <v>1146960</v>
      </c>
    </row>
    <row r="136" spans="1:8" ht="30">
      <c r="A136" s="8">
        <v>135</v>
      </c>
      <c r="B136" s="3" t="s">
        <v>178</v>
      </c>
      <c r="C136" s="5" t="s">
        <v>179</v>
      </c>
      <c r="D136" s="7" t="s">
        <v>121</v>
      </c>
      <c r="E136" s="19" t="s">
        <v>375</v>
      </c>
      <c r="F136" s="5" t="s">
        <v>180</v>
      </c>
      <c r="G136" s="8" t="s">
        <v>284</v>
      </c>
      <c r="H136" s="12">
        <v>165000</v>
      </c>
    </row>
    <row r="137" spans="1:8" ht="45">
      <c r="A137" s="8">
        <v>136</v>
      </c>
      <c r="B137" s="3" t="s">
        <v>181</v>
      </c>
      <c r="C137" s="5" t="s">
        <v>183</v>
      </c>
      <c r="D137" s="7" t="s">
        <v>182</v>
      </c>
      <c r="E137" s="19" t="s">
        <v>375</v>
      </c>
      <c r="F137" s="5" t="s">
        <v>184</v>
      </c>
      <c r="G137" s="8" t="s">
        <v>284</v>
      </c>
      <c r="H137" s="12">
        <f>5453568.83+403956.86</f>
        <v>5857525.6900000004</v>
      </c>
    </row>
    <row r="138" spans="1:8" ht="60">
      <c r="A138" s="8">
        <v>137</v>
      </c>
      <c r="B138" s="3" t="s">
        <v>185</v>
      </c>
      <c r="C138" s="5" t="s">
        <v>187</v>
      </c>
      <c r="D138" s="7" t="s">
        <v>186</v>
      </c>
      <c r="E138" s="19" t="s">
        <v>375</v>
      </c>
      <c r="F138" s="5" t="s">
        <v>3</v>
      </c>
      <c r="G138" s="8" t="s">
        <v>284</v>
      </c>
      <c r="H138" s="12">
        <f>150000+246756</f>
        <v>396756</v>
      </c>
    </row>
    <row r="139" spans="1:8" ht="30">
      <c r="A139" s="8">
        <v>138</v>
      </c>
      <c r="B139" s="3" t="s">
        <v>188</v>
      </c>
      <c r="C139" s="5" t="s">
        <v>190</v>
      </c>
      <c r="D139" s="7" t="s">
        <v>189</v>
      </c>
      <c r="E139" s="19" t="s">
        <v>375</v>
      </c>
      <c r="F139" s="5" t="s">
        <v>20</v>
      </c>
      <c r="G139" s="8" t="s">
        <v>284</v>
      </c>
      <c r="H139" s="12">
        <f>72480+150000</f>
        <v>222480</v>
      </c>
    </row>
    <row r="140" spans="1:8" ht="30">
      <c r="A140" s="8">
        <v>139</v>
      </c>
      <c r="B140" s="3" t="s">
        <v>191</v>
      </c>
      <c r="C140" s="5" t="s">
        <v>193</v>
      </c>
      <c r="D140" s="5" t="s">
        <v>192</v>
      </c>
      <c r="E140" s="19" t="s">
        <v>375</v>
      </c>
      <c r="F140" s="5" t="s">
        <v>33</v>
      </c>
      <c r="G140" s="8" t="s">
        <v>284</v>
      </c>
      <c r="H140" s="12">
        <v>127553</v>
      </c>
    </row>
    <row r="141" spans="1:8" ht="30">
      <c r="A141" s="8">
        <v>140</v>
      </c>
      <c r="B141" s="3" t="s">
        <v>194</v>
      </c>
      <c r="C141" s="5" t="s">
        <v>196</v>
      </c>
      <c r="D141" s="7" t="s">
        <v>195</v>
      </c>
      <c r="E141" s="19" t="s">
        <v>375</v>
      </c>
      <c r="F141" s="5" t="s">
        <v>20</v>
      </c>
      <c r="G141" s="8" t="s">
        <v>284</v>
      </c>
      <c r="H141" s="12">
        <f>20875+150575</f>
        <v>171450</v>
      </c>
    </row>
    <row r="142" spans="1:8" ht="30">
      <c r="A142" s="8">
        <v>141</v>
      </c>
      <c r="B142" s="3" t="s">
        <v>197</v>
      </c>
      <c r="C142" s="5" t="s">
        <v>198</v>
      </c>
      <c r="D142" s="7" t="s">
        <v>37</v>
      </c>
      <c r="E142" s="19" t="s">
        <v>375</v>
      </c>
      <c r="F142" s="5" t="s">
        <v>199</v>
      </c>
      <c r="G142" s="8" t="s">
        <v>284</v>
      </c>
      <c r="H142" s="12">
        <v>1230241.6599999999</v>
      </c>
    </row>
    <row r="143" spans="1:8" ht="30">
      <c r="A143" s="8">
        <v>142</v>
      </c>
      <c r="B143" s="3" t="s">
        <v>200</v>
      </c>
      <c r="C143" s="5" t="s">
        <v>201</v>
      </c>
      <c r="D143" s="5"/>
      <c r="E143" s="19" t="s">
        <v>375</v>
      </c>
      <c r="F143" s="5" t="s">
        <v>2</v>
      </c>
      <c r="G143" s="8" t="s">
        <v>284</v>
      </c>
      <c r="H143" s="12">
        <v>1020600</v>
      </c>
    </row>
    <row r="144" spans="1:8" ht="45">
      <c r="A144" s="8">
        <v>143</v>
      </c>
      <c r="B144" s="3" t="s">
        <v>202</v>
      </c>
      <c r="C144" s="5" t="s">
        <v>203</v>
      </c>
      <c r="D144" s="7" t="s">
        <v>172</v>
      </c>
      <c r="E144" s="19" t="s">
        <v>375</v>
      </c>
      <c r="F144" s="5" t="s">
        <v>33</v>
      </c>
      <c r="G144" s="8" t="s">
        <v>284</v>
      </c>
      <c r="H144" s="12">
        <v>569760</v>
      </c>
    </row>
    <row r="145" spans="1:8" ht="30">
      <c r="A145" s="8">
        <v>144</v>
      </c>
      <c r="B145" s="3" t="s">
        <v>204</v>
      </c>
      <c r="C145" s="5" t="s">
        <v>36</v>
      </c>
      <c r="D145" s="5" t="s">
        <v>205</v>
      </c>
      <c r="E145" s="19" t="s">
        <v>375</v>
      </c>
      <c r="F145" s="5" t="s">
        <v>2</v>
      </c>
      <c r="G145" s="8" t="s">
        <v>284</v>
      </c>
      <c r="H145" s="12">
        <v>58000</v>
      </c>
    </row>
    <row r="146" spans="1:8" ht="30">
      <c r="A146" s="8">
        <v>145</v>
      </c>
      <c r="B146" s="3" t="s">
        <v>355</v>
      </c>
      <c r="C146" s="15" t="s">
        <v>328</v>
      </c>
      <c r="D146" s="7" t="s">
        <v>356</v>
      </c>
      <c r="E146" s="19" t="s">
        <v>375</v>
      </c>
      <c r="F146" s="5" t="s">
        <v>219</v>
      </c>
      <c r="G146" s="8" t="s">
        <v>284</v>
      </c>
      <c r="H146" s="12">
        <v>10862410</v>
      </c>
    </row>
    <row r="147" spans="1:8" ht="45">
      <c r="A147" s="8">
        <v>146</v>
      </c>
      <c r="B147" s="3" t="s">
        <v>353</v>
      </c>
      <c r="C147" s="15" t="s">
        <v>183</v>
      </c>
      <c r="D147" s="7" t="s">
        <v>299</v>
      </c>
      <c r="E147" s="19" t="s">
        <v>375</v>
      </c>
      <c r="F147" s="15" t="s">
        <v>1</v>
      </c>
      <c r="G147" s="8" t="s">
        <v>284</v>
      </c>
      <c r="H147" s="18">
        <v>46772972</v>
      </c>
    </row>
    <row r="148" spans="1:8" ht="31.5">
      <c r="A148" s="8">
        <v>147</v>
      </c>
      <c r="B148" s="39" t="s">
        <v>472</v>
      </c>
      <c r="C148" s="7" t="s">
        <v>332</v>
      </c>
      <c r="D148" s="27" t="s">
        <v>296</v>
      </c>
      <c r="E148" s="19" t="s">
        <v>375</v>
      </c>
      <c r="F148" s="7" t="s">
        <v>1</v>
      </c>
      <c r="G148" s="8" t="s">
        <v>287</v>
      </c>
      <c r="H148" s="11">
        <f>271914+274832</f>
        <v>546746</v>
      </c>
    </row>
    <row r="149" spans="1:8" ht="45">
      <c r="A149" s="8">
        <v>148</v>
      </c>
      <c r="B149" s="21" t="s">
        <v>358</v>
      </c>
      <c r="C149" s="7" t="s">
        <v>0</v>
      </c>
      <c r="D149" s="6" t="s">
        <v>299</v>
      </c>
      <c r="E149" s="19" t="s">
        <v>375</v>
      </c>
      <c r="F149" s="7" t="s">
        <v>1</v>
      </c>
      <c r="G149" s="8" t="s">
        <v>287</v>
      </c>
      <c r="H149" s="11">
        <f>13580697+72000+13450</f>
        <v>13666147</v>
      </c>
    </row>
    <row r="150" spans="1:8" ht="30">
      <c r="A150" s="8">
        <v>149</v>
      </c>
      <c r="B150" s="3" t="s">
        <v>359</v>
      </c>
      <c r="C150" s="7" t="s">
        <v>361</v>
      </c>
      <c r="D150" s="5" t="s">
        <v>360</v>
      </c>
      <c r="E150" s="19" t="s">
        <v>375</v>
      </c>
      <c r="F150" s="7" t="s">
        <v>1</v>
      </c>
      <c r="G150" s="8" t="s">
        <v>287</v>
      </c>
      <c r="H150" s="11">
        <f>268643+501251</f>
        <v>769894</v>
      </c>
    </row>
    <row r="151" spans="1:8" ht="30">
      <c r="A151" s="8">
        <v>150</v>
      </c>
      <c r="B151" s="21" t="s">
        <v>362</v>
      </c>
      <c r="C151" s="7" t="s">
        <v>361</v>
      </c>
      <c r="D151" s="6" t="s">
        <v>363</v>
      </c>
      <c r="E151" s="19" t="s">
        <v>375</v>
      </c>
      <c r="F151" s="7" t="s">
        <v>1</v>
      </c>
      <c r="G151" s="8" t="s">
        <v>287</v>
      </c>
      <c r="H151" s="11">
        <v>642365</v>
      </c>
    </row>
    <row r="152" spans="1:8" ht="30">
      <c r="A152" s="8">
        <v>151</v>
      </c>
      <c r="B152" s="20" t="s">
        <v>364</v>
      </c>
      <c r="C152" s="7" t="s">
        <v>365</v>
      </c>
      <c r="D152" s="27" t="s">
        <v>296</v>
      </c>
      <c r="E152" s="19" t="s">
        <v>375</v>
      </c>
      <c r="F152" s="7" t="s">
        <v>372</v>
      </c>
      <c r="G152" s="8" t="s">
        <v>287</v>
      </c>
      <c r="H152" s="11">
        <f>200657+198175</f>
        <v>398832</v>
      </c>
    </row>
    <row r="153" spans="1:8" ht="30">
      <c r="A153" s="8">
        <v>152</v>
      </c>
      <c r="B153" s="20" t="s">
        <v>366</v>
      </c>
      <c r="C153" s="7" t="s">
        <v>367</v>
      </c>
      <c r="D153" s="27" t="s">
        <v>296</v>
      </c>
      <c r="E153" s="19" t="s">
        <v>375</v>
      </c>
      <c r="F153" s="17"/>
      <c r="G153" s="8" t="s">
        <v>287</v>
      </c>
      <c r="H153" s="11">
        <f>197562+153661</f>
        <v>351223</v>
      </c>
    </row>
    <row r="154" spans="1:8" ht="30">
      <c r="A154" s="8">
        <v>153</v>
      </c>
      <c r="B154" s="20" t="s">
        <v>370</v>
      </c>
      <c r="C154" s="7" t="s">
        <v>312</v>
      </c>
      <c r="D154" s="7" t="s">
        <v>371</v>
      </c>
      <c r="E154" s="19" t="s">
        <v>375</v>
      </c>
      <c r="F154" s="7" t="s">
        <v>20</v>
      </c>
      <c r="G154" s="8" t="s">
        <v>287</v>
      </c>
      <c r="H154" s="11">
        <v>318612</v>
      </c>
    </row>
    <row r="155" spans="1:8" ht="45">
      <c r="A155" s="8">
        <v>154</v>
      </c>
      <c r="B155" s="20" t="s">
        <v>368</v>
      </c>
      <c r="C155" s="7" t="s">
        <v>369</v>
      </c>
      <c r="D155" s="6" t="s">
        <v>308</v>
      </c>
      <c r="E155" s="19" t="s">
        <v>375</v>
      </c>
      <c r="F155" s="7" t="s">
        <v>2</v>
      </c>
      <c r="G155" s="8" t="s">
        <v>287</v>
      </c>
      <c r="H155" s="11">
        <v>264731</v>
      </c>
    </row>
    <row r="156" spans="1:8" ht="30">
      <c r="A156" s="8">
        <v>155</v>
      </c>
      <c r="B156" s="3" t="s">
        <v>4</v>
      </c>
      <c r="C156" s="5" t="s">
        <v>6</v>
      </c>
      <c r="D156" s="5" t="s">
        <v>5</v>
      </c>
      <c r="E156" s="19" t="s">
        <v>375</v>
      </c>
      <c r="F156" s="5" t="s">
        <v>2</v>
      </c>
      <c r="G156" s="8" t="s">
        <v>287</v>
      </c>
      <c r="H156" s="11">
        <f>265140+14850</f>
        <v>279990</v>
      </c>
    </row>
    <row r="157" spans="1:8" ht="45">
      <c r="A157" s="8">
        <v>156</v>
      </c>
      <c r="B157" s="3" t="s">
        <v>63</v>
      </c>
      <c r="C157" s="5" t="s">
        <v>8</v>
      </c>
      <c r="D157" s="5" t="s">
        <v>7</v>
      </c>
      <c r="E157" s="19" t="s">
        <v>375</v>
      </c>
      <c r="F157" s="5" t="s">
        <v>2</v>
      </c>
      <c r="G157" s="8" t="s">
        <v>287</v>
      </c>
      <c r="H157" s="11">
        <v>9000</v>
      </c>
    </row>
    <row r="158" spans="1:8" ht="30">
      <c r="A158" s="8">
        <v>157</v>
      </c>
      <c r="B158" s="3" t="s">
        <v>64</v>
      </c>
      <c r="C158" s="5" t="s">
        <v>65</v>
      </c>
      <c r="D158" s="5" t="s">
        <v>11</v>
      </c>
      <c r="E158" s="19" t="s">
        <v>375</v>
      </c>
      <c r="F158" s="5" t="s">
        <v>12</v>
      </c>
      <c r="G158" s="8" t="s">
        <v>287</v>
      </c>
      <c r="H158" s="11">
        <f>28584+13629+15686</f>
        <v>57899</v>
      </c>
    </row>
    <row r="159" spans="1:8" ht="30">
      <c r="A159" s="8">
        <v>158</v>
      </c>
      <c r="B159" s="3" t="s">
        <v>64</v>
      </c>
      <c r="C159" s="5" t="s">
        <v>65</v>
      </c>
      <c r="D159" s="5" t="s">
        <v>11</v>
      </c>
      <c r="E159" s="19" t="s">
        <v>375</v>
      </c>
      <c r="F159" s="5" t="s">
        <v>12</v>
      </c>
      <c r="G159" s="8" t="s">
        <v>287</v>
      </c>
      <c r="H159" s="12">
        <f>21618+5000+35000+56448</f>
        <v>118066</v>
      </c>
    </row>
    <row r="160" spans="1:8" ht="45">
      <c r="A160" s="8">
        <v>159</v>
      </c>
      <c r="B160" s="3" t="s">
        <v>66</v>
      </c>
      <c r="C160" s="5" t="s">
        <v>68</v>
      </c>
      <c r="D160" s="5" t="s">
        <v>67</v>
      </c>
      <c r="E160" s="19" t="s">
        <v>375</v>
      </c>
      <c r="F160" s="5" t="s">
        <v>10</v>
      </c>
      <c r="G160" s="8" t="s">
        <v>287</v>
      </c>
      <c r="H160" s="11">
        <v>222700</v>
      </c>
    </row>
    <row r="161" spans="1:8" ht="30">
      <c r="A161" s="8">
        <v>160</v>
      </c>
      <c r="B161" s="3" t="s">
        <v>69</v>
      </c>
      <c r="C161" s="5" t="s">
        <v>70</v>
      </c>
      <c r="D161" s="5" t="s">
        <v>17</v>
      </c>
      <c r="E161" s="19" t="s">
        <v>375</v>
      </c>
      <c r="F161" s="5" t="s">
        <v>13</v>
      </c>
      <c r="G161" s="8" t="s">
        <v>287</v>
      </c>
      <c r="H161" s="11">
        <f>67041+103224.04</f>
        <v>170265.03999999998</v>
      </c>
    </row>
    <row r="162" spans="1:8" ht="30">
      <c r="A162" s="8">
        <v>161</v>
      </c>
      <c r="B162" s="3" t="s">
        <v>71</v>
      </c>
      <c r="C162" s="5" t="s">
        <v>72</v>
      </c>
      <c r="D162" s="5" t="s">
        <v>21</v>
      </c>
      <c r="E162" s="19" t="s">
        <v>375</v>
      </c>
      <c r="F162" s="5" t="s">
        <v>12</v>
      </c>
      <c r="G162" s="8" t="s">
        <v>287</v>
      </c>
      <c r="H162" s="11">
        <f>24560.82+16222.68+22083.84</f>
        <v>62867.34</v>
      </c>
    </row>
    <row r="163" spans="1:8" ht="30">
      <c r="A163" s="8">
        <v>162</v>
      </c>
      <c r="B163" s="3" t="s">
        <v>73</v>
      </c>
      <c r="C163" s="5" t="s">
        <v>74</v>
      </c>
      <c r="D163" s="7" t="s">
        <v>388</v>
      </c>
      <c r="E163" s="19" t="s">
        <v>375</v>
      </c>
      <c r="F163" s="5" t="s">
        <v>3</v>
      </c>
      <c r="G163" s="8" t="s">
        <v>287</v>
      </c>
      <c r="H163" s="11">
        <f>800419+235820</f>
        <v>1036239</v>
      </c>
    </row>
    <row r="164" spans="1:8" ht="45">
      <c r="A164" s="8">
        <v>163</v>
      </c>
      <c r="B164" s="3" t="s">
        <v>75</v>
      </c>
      <c r="C164" s="5" t="s">
        <v>30</v>
      </c>
      <c r="D164" s="5" t="s">
        <v>29</v>
      </c>
      <c r="E164" s="19" t="s">
        <v>375</v>
      </c>
      <c r="F164" s="5" t="s">
        <v>31</v>
      </c>
      <c r="G164" s="8" t="s">
        <v>287</v>
      </c>
      <c r="H164" s="11">
        <f>372874.5+251329+555995.81</f>
        <v>1180199.31</v>
      </c>
    </row>
    <row r="165" spans="1:8" ht="45">
      <c r="A165" s="8">
        <v>164</v>
      </c>
      <c r="B165" s="3" t="s">
        <v>76</v>
      </c>
      <c r="C165" s="5" t="s">
        <v>24</v>
      </c>
      <c r="D165" s="5" t="s">
        <v>23</v>
      </c>
      <c r="E165" s="19" t="s">
        <v>375</v>
      </c>
      <c r="F165" s="5" t="s">
        <v>2</v>
      </c>
      <c r="G165" s="8" t="s">
        <v>287</v>
      </c>
      <c r="H165" s="11">
        <v>108000</v>
      </c>
    </row>
    <row r="166" spans="1:8" ht="45">
      <c r="A166" s="8">
        <v>165</v>
      </c>
      <c r="B166" s="3" t="s">
        <v>387</v>
      </c>
      <c r="C166" s="5" t="s">
        <v>8</v>
      </c>
      <c r="D166" s="5" t="s">
        <v>25</v>
      </c>
      <c r="E166" s="19" t="s">
        <v>375</v>
      </c>
      <c r="F166" s="5" t="s">
        <v>2</v>
      </c>
      <c r="G166" s="8" t="s">
        <v>287</v>
      </c>
      <c r="H166" s="11">
        <f>388008+16388+99960+155625+118668+207889+6092+232184+76747+343521+128621+4500+734504+140142+1296575+87740+188607+152641+190920+195399+173726+190382+748639+182592+578472+195487+323266+1254379+305618</f>
        <v>8717292</v>
      </c>
    </row>
    <row r="167" spans="1:8" ht="30">
      <c r="A167" s="8">
        <v>166</v>
      </c>
      <c r="B167" s="3" t="s">
        <v>34</v>
      </c>
      <c r="C167" s="5" t="s">
        <v>6</v>
      </c>
      <c r="D167" s="5" t="s">
        <v>5</v>
      </c>
      <c r="E167" s="19" t="s">
        <v>375</v>
      </c>
      <c r="F167" s="5" t="s">
        <v>2</v>
      </c>
      <c r="G167" s="8" t="s">
        <v>287</v>
      </c>
      <c r="H167" s="11">
        <v>1755</v>
      </c>
    </row>
    <row r="168" spans="1:8" ht="60">
      <c r="A168" s="8">
        <v>167</v>
      </c>
      <c r="B168" s="3" t="s">
        <v>77</v>
      </c>
      <c r="C168" s="5" t="s">
        <v>38</v>
      </c>
      <c r="D168" s="5" t="s">
        <v>37</v>
      </c>
      <c r="E168" s="19" t="s">
        <v>375</v>
      </c>
      <c r="F168" s="5" t="s">
        <v>13</v>
      </c>
      <c r="G168" s="8" t="s">
        <v>287</v>
      </c>
      <c r="H168" s="11">
        <f>147060+33840+23152+158544</f>
        <v>362596</v>
      </c>
    </row>
    <row r="169" spans="1:8" ht="30">
      <c r="A169" s="8">
        <v>168</v>
      </c>
      <c r="B169" s="3" t="s">
        <v>35</v>
      </c>
      <c r="C169" s="5" t="s">
        <v>78</v>
      </c>
      <c r="D169" s="5" t="s">
        <v>23</v>
      </c>
      <c r="E169" s="19" t="s">
        <v>375</v>
      </c>
      <c r="F169" s="5" t="s">
        <v>2</v>
      </c>
      <c r="G169" s="8" t="s">
        <v>287</v>
      </c>
      <c r="H169" s="11">
        <f>322729+108945</f>
        <v>431674</v>
      </c>
    </row>
    <row r="170" spans="1:8" ht="30">
      <c r="A170" s="8">
        <v>169</v>
      </c>
      <c r="B170" s="3" t="s">
        <v>79</v>
      </c>
      <c r="C170" s="5" t="s">
        <v>80</v>
      </c>
      <c r="D170" s="5" t="s">
        <v>40</v>
      </c>
      <c r="E170" s="19" t="s">
        <v>375</v>
      </c>
      <c r="F170" s="5" t="s">
        <v>3</v>
      </c>
      <c r="G170" s="8" t="s">
        <v>287</v>
      </c>
      <c r="H170" s="11">
        <f>145427+151200</f>
        <v>296627</v>
      </c>
    </row>
    <row r="171" spans="1:8" ht="30">
      <c r="A171" s="8">
        <v>170</v>
      </c>
      <c r="B171" s="3" t="s">
        <v>41</v>
      </c>
      <c r="C171" s="5" t="s">
        <v>81</v>
      </c>
      <c r="D171" s="5" t="s">
        <v>42</v>
      </c>
      <c r="E171" s="19" t="s">
        <v>375</v>
      </c>
      <c r="F171" s="5" t="s">
        <v>43</v>
      </c>
      <c r="G171" s="8" t="s">
        <v>287</v>
      </c>
      <c r="H171" s="11">
        <f>102000+102000+102000</f>
        <v>306000</v>
      </c>
    </row>
    <row r="172" spans="1:8" ht="30">
      <c r="A172" s="8">
        <v>171</v>
      </c>
      <c r="B172" s="3" t="s">
        <v>49</v>
      </c>
      <c r="C172" s="5" t="s">
        <v>83</v>
      </c>
      <c r="D172" s="5" t="s">
        <v>82</v>
      </c>
      <c r="E172" s="19" t="s">
        <v>375</v>
      </c>
      <c r="F172" s="5" t="s">
        <v>50</v>
      </c>
      <c r="G172" s="8" t="s">
        <v>287</v>
      </c>
      <c r="H172" s="11">
        <f>36000+15000</f>
        <v>51000</v>
      </c>
    </row>
    <row r="173" spans="1:8" ht="45">
      <c r="A173" s="8">
        <v>172</v>
      </c>
      <c r="B173" s="3" t="s">
        <v>52</v>
      </c>
      <c r="C173" s="5" t="s">
        <v>19</v>
      </c>
      <c r="D173" s="5" t="s">
        <v>18</v>
      </c>
      <c r="E173" s="19" t="s">
        <v>375</v>
      </c>
      <c r="F173" s="5" t="s">
        <v>20</v>
      </c>
      <c r="G173" s="8" t="s">
        <v>287</v>
      </c>
      <c r="H173" s="11">
        <v>128304</v>
      </c>
    </row>
    <row r="174" spans="1:8" ht="45">
      <c r="A174" s="8">
        <v>173</v>
      </c>
      <c r="B174" s="3" t="s">
        <v>53</v>
      </c>
      <c r="C174" s="5" t="s">
        <v>84</v>
      </c>
      <c r="D174" s="5" t="s">
        <v>54</v>
      </c>
      <c r="E174" s="19" t="s">
        <v>375</v>
      </c>
      <c r="F174" s="5" t="s">
        <v>39</v>
      </c>
      <c r="G174" s="8" t="s">
        <v>287</v>
      </c>
      <c r="H174" s="11">
        <v>33350</v>
      </c>
    </row>
    <row r="175" spans="1:8" ht="30">
      <c r="A175" s="8">
        <v>174</v>
      </c>
      <c r="B175" s="3" t="s">
        <v>90</v>
      </c>
      <c r="C175" s="5" t="s">
        <v>92</v>
      </c>
      <c r="D175" s="5" t="s">
        <v>91</v>
      </c>
      <c r="E175" s="19" t="s">
        <v>375</v>
      </c>
      <c r="F175" s="5" t="s">
        <v>93</v>
      </c>
      <c r="G175" s="8" t="s">
        <v>287</v>
      </c>
      <c r="H175" s="11">
        <f>23600+47200+165200+82500</f>
        <v>318500</v>
      </c>
    </row>
    <row r="176" spans="1:8" ht="30">
      <c r="A176" s="8">
        <v>175</v>
      </c>
      <c r="B176" s="3" t="s">
        <v>55</v>
      </c>
      <c r="C176" s="5" t="s">
        <v>85</v>
      </c>
      <c r="D176" s="5" t="s">
        <v>17</v>
      </c>
      <c r="E176" s="19" t="s">
        <v>375</v>
      </c>
      <c r="F176" s="5" t="s">
        <v>13</v>
      </c>
      <c r="G176" s="8" t="s">
        <v>287</v>
      </c>
      <c r="H176" s="11">
        <f>87775+167348+66189+245587.1+5400+6949.3</f>
        <v>579248.4</v>
      </c>
    </row>
    <row r="177" spans="1:8" ht="30">
      <c r="A177" s="8">
        <v>176</v>
      </c>
      <c r="B177" s="3" t="s">
        <v>56</v>
      </c>
      <c r="C177" s="5" t="s">
        <v>86</v>
      </c>
      <c r="D177" s="5" t="s">
        <v>57</v>
      </c>
      <c r="E177" s="19" t="s">
        <v>375</v>
      </c>
      <c r="F177" s="5" t="s">
        <v>12</v>
      </c>
      <c r="G177" s="8" t="s">
        <v>287</v>
      </c>
      <c r="H177" s="11">
        <v>50616</v>
      </c>
    </row>
    <row r="178" spans="1:8" ht="30">
      <c r="A178" s="8">
        <v>177</v>
      </c>
      <c r="B178" s="3" t="s">
        <v>58</v>
      </c>
      <c r="C178" s="5" t="s">
        <v>87</v>
      </c>
      <c r="D178" s="5" t="s">
        <v>5</v>
      </c>
      <c r="E178" s="19" t="s">
        <v>375</v>
      </c>
      <c r="F178" s="5" t="s">
        <v>2</v>
      </c>
      <c r="G178" s="8" t="s">
        <v>287</v>
      </c>
      <c r="H178" s="11">
        <f>130680+22930</f>
        <v>153610</v>
      </c>
    </row>
    <row r="179" spans="1:8" ht="45">
      <c r="A179" s="8">
        <v>178</v>
      </c>
      <c r="B179" s="9" t="s">
        <v>88</v>
      </c>
      <c r="C179" s="5" t="s">
        <v>89</v>
      </c>
      <c r="D179" s="5" t="s">
        <v>59</v>
      </c>
      <c r="E179" s="19" t="s">
        <v>375</v>
      </c>
      <c r="F179" s="5" t="s">
        <v>39</v>
      </c>
      <c r="G179" s="8" t="s">
        <v>287</v>
      </c>
      <c r="H179" s="11">
        <f>162225+19800+108450+15525+23400+150075</f>
        <v>479475</v>
      </c>
    </row>
    <row r="180" spans="1:8" ht="45">
      <c r="A180" s="8">
        <v>179</v>
      </c>
      <c r="B180" s="3" t="s">
        <v>60</v>
      </c>
      <c r="C180" s="5" t="s">
        <v>94</v>
      </c>
      <c r="D180" s="5" t="s">
        <v>26</v>
      </c>
      <c r="E180" s="19" t="s">
        <v>375</v>
      </c>
      <c r="F180" s="5" t="s">
        <v>48</v>
      </c>
      <c r="G180" s="8" t="s">
        <v>287</v>
      </c>
      <c r="H180" s="11">
        <v>57857</v>
      </c>
    </row>
    <row r="181" spans="1:8" ht="45">
      <c r="A181" s="8">
        <v>180</v>
      </c>
      <c r="B181" s="3" t="s">
        <v>95</v>
      </c>
      <c r="C181" s="5" t="s">
        <v>97</v>
      </c>
      <c r="D181" s="5" t="s">
        <v>96</v>
      </c>
      <c r="E181" s="19" t="s">
        <v>375</v>
      </c>
      <c r="F181" s="5" t="s">
        <v>39</v>
      </c>
      <c r="G181" s="8" t="s">
        <v>287</v>
      </c>
      <c r="H181" s="11">
        <f>45000+44171+58912</f>
        <v>148083</v>
      </c>
    </row>
    <row r="182" spans="1:8" ht="45">
      <c r="A182" s="8">
        <v>181</v>
      </c>
      <c r="B182" s="3" t="s">
        <v>98</v>
      </c>
      <c r="C182" s="5" t="s">
        <v>99</v>
      </c>
      <c r="D182" s="7"/>
      <c r="E182" s="19" t="s">
        <v>375</v>
      </c>
      <c r="F182" s="5" t="s">
        <v>12</v>
      </c>
      <c r="G182" s="8" t="s">
        <v>287</v>
      </c>
      <c r="H182" s="11">
        <v>60277.5</v>
      </c>
    </row>
    <row r="183" spans="1:8" ht="45">
      <c r="A183" s="8">
        <v>182</v>
      </c>
      <c r="B183" s="3" t="s">
        <v>100</v>
      </c>
      <c r="C183" s="5" t="s">
        <v>101</v>
      </c>
      <c r="D183" s="7" t="s">
        <v>28</v>
      </c>
      <c r="E183" s="19" t="s">
        <v>375</v>
      </c>
      <c r="F183" s="5" t="s">
        <v>14</v>
      </c>
      <c r="G183" s="8" t="s">
        <v>287</v>
      </c>
      <c r="H183" s="11">
        <v>167940</v>
      </c>
    </row>
    <row r="184" spans="1:8" ht="60">
      <c r="A184" s="8">
        <v>183</v>
      </c>
      <c r="B184" s="3" t="s">
        <v>102</v>
      </c>
      <c r="C184" s="5" t="s">
        <v>27</v>
      </c>
      <c r="D184" s="5" t="s">
        <v>32</v>
      </c>
      <c r="E184" s="19" t="s">
        <v>375</v>
      </c>
      <c r="F184" s="5" t="s">
        <v>3</v>
      </c>
      <c r="G184" s="8" t="s">
        <v>287</v>
      </c>
      <c r="H184" s="11">
        <f>30974+45000+192456+160963+108604+16340+101218+1200+164074</f>
        <v>820829</v>
      </c>
    </row>
    <row r="185" spans="1:8" ht="30">
      <c r="A185" s="8">
        <v>184</v>
      </c>
      <c r="B185" s="3" t="s">
        <v>103</v>
      </c>
      <c r="C185" s="5" t="s">
        <v>105</v>
      </c>
      <c r="D185" s="7" t="s">
        <v>104</v>
      </c>
      <c r="E185" s="19" t="s">
        <v>375</v>
      </c>
      <c r="F185" s="5" t="s">
        <v>1</v>
      </c>
      <c r="G185" s="8" t="s">
        <v>287</v>
      </c>
      <c r="H185" s="11">
        <f>92700+5000</f>
        <v>97700</v>
      </c>
    </row>
    <row r="186" spans="1:8" ht="45">
      <c r="A186" s="8">
        <v>185</v>
      </c>
      <c r="B186" s="3" t="s">
        <v>106</v>
      </c>
      <c r="C186" s="5" t="s">
        <v>0</v>
      </c>
      <c r="D186" s="7" t="s">
        <v>107</v>
      </c>
      <c r="E186" s="19" t="s">
        <v>375</v>
      </c>
      <c r="F186" s="5" t="s">
        <v>1</v>
      </c>
      <c r="G186" s="8" t="s">
        <v>287</v>
      </c>
      <c r="H186" s="11">
        <f>90000+37500+125000+92500+47500</f>
        <v>392500</v>
      </c>
    </row>
    <row r="187" spans="1:8" ht="30">
      <c r="A187" s="8">
        <v>186</v>
      </c>
      <c r="B187" s="3" t="s">
        <v>108</v>
      </c>
      <c r="C187" s="5" t="s">
        <v>110</v>
      </c>
      <c r="D187" s="7" t="s">
        <v>109</v>
      </c>
      <c r="E187" s="19" t="s">
        <v>375</v>
      </c>
      <c r="F187" s="5" t="s">
        <v>111</v>
      </c>
      <c r="G187" s="8" t="s">
        <v>287</v>
      </c>
      <c r="H187" s="11">
        <f>786934+590200</f>
        <v>1377134</v>
      </c>
    </row>
    <row r="188" spans="1:8" ht="30">
      <c r="A188" s="8">
        <v>187</v>
      </c>
      <c r="B188" s="3" t="s">
        <v>112</v>
      </c>
      <c r="C188" s="5" t="s">
        <v>0</v>
      </c>
      <c r="D188" s="7" t="s">
        <v>113</v>
      </c>
      <c r="E188" s="19" t="s">
        <v>375</v>
      </c>
      <c r="F188" s="5" t="s">
        <v>1</v>
      </c>
      <c r="G188" s="8" t="s">
        <v>287</v>
      </c>
      <c r="H188" s="11">
        <f>185000+70000+255000</f>
        <v>510000</v>
      </c>
    </row>
    <row r="189" spans="1:8" ht="60">
      <c r="A189" s="8">
        <v>188</v>
      </c>
      <c r="B189" s="3" t="s">
        <v>386</v>
      </c>
      <c r="C189" s="5" t="s">
        <v>115</v>
      </c>
      <c r="D189" s="7" t="s">
        <v>114</v>
      </c>
      <c r="E189" s="19" t="s">
        <v>375</v>
      </c>
      <c r="F189" s="5" t="s">
        <v>39</v>
      </c>
      <c r="G189" s="8" t="s">
        <v>287</v>
      </c>
      <c r="H189" s="11">
        <f>311850+22500</f>
        <v>334350</v>
      </c>
    </row>
    <row r="190" spans="1:8" ht="30">
      <c r="A190" s="8">
        <v>189</v>
      </c>
      <c r="B190" s="3" t="s">
        <v>116</v>
      </c>
      <c r="C190" s="5" t="s">
        <v>0</v>
      </c>
      <c r="D190" s="7" t="s">
        <v>117</v>
      </c>
      <c r="E190" s="19" t="s">
        <v>375</v>
      </c>
      <c r="F190" s="5" t="s">
        <v>1</v>
      </c>
      <c r="G190" s="8" t="s">
        <v>287</v>
      </c>
      <c r="H190" s="11">
        <f>71280+102719+125194</f>
        <v>299193</v>
      </c>
    </row>
    <row r="191" spans="1:8" ht="45">
      <c r="A191" s="8">
        <v>190</v>
      </c>
      <c r="B191" s="3" t="s">
        <v>118</v>
      </c>
      <c r="C191" s="5" t="s">
        <v>119</v>
      </c>
      <c r="D191" s="7" t="s">
        <v>28</v>
      </c>
      <c r="E191" s="19" t="s">
        <v>375</v>
      </c>
      <c r="F191" s="5" t="s">
        <v>16</v>
      </c>
      <c r="G191" s="8" t="s">
        <v>287</v>
      </c>
      <c r="H191" s="11">
        <f>217440+301320</f>
        <v>518760</v>
      </c>
    </row>
    <row r="192" spans="1:8" ht="30">
      <c r="A192" s="8">
        <v>191</v>
      </c>
      <c r="B192" s="3" t="s">
        <v>120</v>
      </c>
      <c r="C192" s="5" t="s">
        <v>122</v>
      </c>
      <c r="D192" s="7" t="s">
        <v>121</v>
      </c>
      <c r="E192" s="19" t="s">
        <v>375</v>
      </c>
      <c r="F192" s="5" t="s">
        <v>39</v>
      </c>
      <c r="G192" s="8" t="s">
        <v>287</v>
      </c>
      <c r="H192" s="11">
        <v>330000</v>
      </c>
    </row>
    <row r="193" spans="1:8" ht="45">
      <c r="A193" s="8">
        <v>192</v>
      </c>
      <c r="B193" s="3" t="s">
        <v>123</v>
      </c>
      <c r="C193" s="5" t="s">
        <v>125</v>
      </c>
      <c r="D193" s="7" t="s">
        <v>124</v>
      </c>
      <c r="E193" s="19" t="s">
        <v>375</v>
      </c>
      <c r="F193" s="5" t="s">
        <v>13</v>
      </c>
      <c r="G193" s="8" t="s">
        <v>287</v>
      </c>
      <c r="H193" s="11">
        <f>454680</f>
        <v>454680</v>
      </c>
    </row>
    <row r="194" spans="1:8" ht="30">
      <c r="A194" s="8">
        <v>193</v>
      </c>
      <c r="B194" s="3" t="s">
        <v>126</v>
      </c>
      <c r="C194" s="5" t="s">
        <v>127</v>
      </c>
      <c r="D194" s="7" t="s">
        <v>54</v>
      </c>
      <c r="E194" s="19" t="s">
        <v>375</v>
      </c>
      <c r="F194" s="5" t="s">
        <v>20</v>
      </c>
      <c r="G194" s="8" t="s">
        <v>287</v>
      </c>
      <c r="H194" s="11">
        <f>49600+173600</f>
        <v>223200</v>
      </c>
    </row>
    <row r="195" spans="1:8" ht="30">
      <c r="A195" s="8">
        <v>194</v>
      </c>
      <c r="B195" s="3" t="s">
        <v>128</v>
      </c>
      <c r="C195" s="5" t="s">
        <v>27</v>
      </c>
      <c r="D195" s="7" t="s">
        <v>129</v>
      </c>
      <c r="E195" s="19" t="s">
        <v>375</v>
      </c>
      <c r="F195" s="5" t="s">
        <v>3</v>
      </c>
      <c r="G195" s="8" t="s">
        <v>287</v>
      </c>
      <c r="H195" s="11">
        <f>34897+54000+75740</f>
        <v>164637</v>
      </c>
    </row>
    <row r="196" spans="1:8" ht="45">
      <c r="A196" s="8">
        <v>195</v>
      </c>
      <c r="B196" s="3" t="s">
        <v>130</v>
      </c>
      <c r="C196" s="5" t="s">
        <v>132</v>
      </c>
      <c r="D196" s="7" t="s">
        <v>131</v>
      </c>
      <c r="E196" s="19" t="s">
        <v>375</v>
      </c>
      <c r="F196" s="5" t="s">
        <v>13</v>
      </c>
      <c r="G196" s="8" t="s">
        <v>287</v>
      </c>
      <c r="H196" s="11">
        <f>147043.08+5400+270481.68</f>
        <v>422924.76</v>
      </c>
    </row>
    <row r="197" spans="1:8" ht="60">
      <c r="A197" s="8">
        <v>196</v>
      </c>
      <c r="B197" s="3" t="s">
        <v>133</v>
      </c>
      <c r="C197" s="5" t="s">
        <v>135</v>
      </c>
      <c r="D197" s="7" t="s">
        <v>134</v>
      </c>
      <c r="E197" s="19" t="s">
        <v>375</v>
      </c>
      <c r="F197" s="5" t="s">
        <v>22</v>
      </c>
      <c r="G197" s="8" t="s">
        <v>287</v>
      </c>
      <c r="H197" s="11">
        <f>4800+48000+32000</f>
        <v>84800</v>
      </c>
    </row>
    <row r="198" spans="1:8" ht="30">
      <c r="A198" s="8">
        <v>197</v>
      </c>
      <c r="B198" s="3" t="s">
        <v>136</v>
      </c>
      <c r="C198" s="5" t="s">
        <v>138</v>
      </c>
      <c r="D198" s="5" t="s">
        <v>137</v>
      </c>
      <c r="E198" s="19" t="s">
        <v>375</v>
      </c>
      <c r="F198" s="5" t="s">
        <v>139</v>
      </c>
      <c r="G198" s="8" t="s">
        <v>287</v>
      </c>
      <c r="H198" s="11">
        <f>30000+139630</f>
        <v>169630</v>
      </c>
    </row>
    <row r="199" spans="1:8" ht="45">
      <c r="A199" s="8">
        <v>198</v>
      </c>
      <c r="B199" s="3" t="s">
        <v>140</v>
      </c>
      <c r="C199" s="5" t="s">
        <v>0</v>
      </c>
      <c r="D199" s="7" t="s">
        <v>141</v>
      </c>
      <c r="E199" s="19" t="s">
        <v>375</v>
      </c>
      <c r="F199" s="5" t="s">
        <v>1</v>
      </c>
      <c r="G199" s="8" t="s">
        <v>287</v>
      </c>
      <c r="H199" s="11">
        <v>369000</v>
      </c>
    </row>
    <row r="200" spans="1:8" ht="60">
      <c r="A200" s="8">
        <v>199</v>
      </c>
      <c r="B200" s="3" t="s">
        <v>142</v>
      </c>
      <c r="C200" s="5" t="s">
        <v>135</v>
      </c>
      <c r="D200" s="7" t="s">
        <v>134</v>
      </c>
      <c r="E200" s="19" t="s">
        <v>375</v>
      </c>
      <c r="F200" s="5" t="s">
        <v>22</v>
      </c>
      <c r="G200" s="8" t="s">
        <v>287</v>
      </c>
      <c r="H200" s="11">
        <f>4800+48000</f>
        <v>52800</v>
      </c>
    </row>
    <row r="201" spans="1:8" ht="45">
      <c r="A201" s="8">
        <v>200</v>
      </c>
      <c r="B201" s="9" t="s">
        <v>148</v>
      </c>
      <c r="C201" s="7" t="s">
        <v>150</v>
      </c>
      <c r="D201" s="5" t="s">
        <v>149</v>
      </c>
      <c r="E201" s="19" t="s">
        <v>375</v>
      </c>
      <c r="F201" s="7" t="s">
        <v>39</v>
      </c>
      <c r="G201" s="8" t="s">
        <v>287</v>
      </c>
      <c r="H201" s="11">
        <v>64934.5</v>
      </c>
    </row>
    <row r="202" spans="1:8" ht="30">
      <c r="A202" s="8">
        <v>201</v>
      </c>
      <c r="B202" s="9" t="s">
        <v>143</v>
      </c>
      <c r="C202" s="7" t="s">
        <v>145</v>
      </c>
      <c r="D202" s="7" t="s">
        <v>144</v>
      </c>
      <c r="E202" s="19" t="s">
        <v>375</v>
      </c>
      <c r="F202" s="7" t="s">
        <v>12</v>
      </c>
      <c r="G202" s="8" t="s">
        <v>287</v>
      </c>
      <c r="H202" s="11">
        <v>45000</v>
      </c>
    </row>
    <row r="203" spans="1:8" ht="30">
      <c r="A203" s="8">
        <v>202</v>
      </c>
      <c r="B203" s="9" t="s">
        <v>146</v>
      </c>
      <c r="C203" s="7" t="s">
        <v>145</v>
      </c>
      <c r="D203" s="7" t="s">
        <v>147</v>
      </c>
      <c r="E203" s="19" t="s">
        <v>375</v>
      </c>
      <c r="F203" s="7" t="s">
        <v>12</v>
      </c>
      <c r="G203" s="8" t="s">
        <v>287</v>
      </c>
      <c r="H203" s="11">
        <v>45000</v>
      </c>
    </row>
    <row r="204" spans="1:8" ht="67.5">
      <c r="A204" s="8">
        <v>203</v>
      </c>
      <c r="B204" s="9" t="s">
        <v>151</v>
      </c>
      <c r="C204" s="7" t="s">
        <v>153</v>
      </c>
      <c r="D204" s="29" t="s">
        <v>152</v>
      </c>
      <c r="E204" s="19" t="s">
        <v>375</v>
      </c>
      <c r="F204" s="7" t="s">
        <v>1</v>
      </c>
      <c r="G204" s="8" t="s">
        <v>287</v>
      </c>
      <c r="H204" s="11">
        <v>500000</v>
      </c>
    </row>
    <row r="205" spans="1:8" ht="45">
      <c r="A205" s="8">
        <v>204</v>
      </c>
      <c r="B205" s="9" t="s">
        <v>154</v>
      </c>
      <c r="C205" s="5" t="s">
        <v>243</v>
      </c>
      <c r="D205" s="7" t="s">
        <v>155</v>
      </c>
      <c r="E205" s="19" t="s">
        <v>375</v>
      </c>
      <c r="F205" s="5" t="s">
        <v>3</v>
      </c>
      <c r="G205" s="8" t="s">
        <v>287</v>
      </c>
      <c r="H205" s="11">
        <v>21600</v>
      </c>
    </row>
    <row r="206" spans="1:8" ht="45">
      <c r="A206" s="8">
        <v>205</v>
      </c>
      <c r="B206" s="3" t="s">
        <v>61</v>
      </c>
      <c r="C206" s="5" t="s">
        <v>62</v>
      </c>
      <c r="D206" s="5" t="s">
        <v>9</v>
      </c>
      <c r="E206" s="19" t="s">
        <v>375</v>
      </c>
      <c r="F206" s="5" t="s">
        <v>10</v>
      </c>
      <c r="G206" s="8" t="s">
        <v>287</v>
      </c>
      <c r="H206" s="11">
        <f>212877+217678+74520+74520+48600</f>
        <v>628195</v>
      </c>
    </row>
    <row r="207" spans="1:8" ht="31.5">
      <c r="A207" s="8">
        <v>206</v>
      </c>
      <c r="B207" s="39" t="s">
        <v>472</v>
      </c>
      <c r="C207" s="41" t="s">
        <v>332</v>
      </c>
      <c r="D207" s="31" t="s">
        <v>296</v>
      </c>
      <c r="E207" s="38" t="s">
        <v>471</v>
      </c>
      <c r="F207" s="41" t="s">
        <v>333</v>
      </c>
      <c r="G207" s="34" t="s">
        <v>288</v>
      </c>
      <c r="H207" s="42">
        <v>959361.16</v>
      </c>
    </row>
    <row r="208" spans="1:8" ht="31.5">
      <c r="A208" s="8">
        <v>207</v>
      </c>
      <c r="B208" s="30" t="s">
        <v>359</v>
      </c>
      <c r="C208" s="41" t="s">
        <v>361</v>
      </c>
      <c r="D208" s="31" t="s">
        <v>360</v>
      </c>
      <c r="E208" s="38" t="s">
        <v>471</v>
      </c>
      <c r="F208" s="41" t="s">
        <v>333</v>
      </c>
      <c r="G208" s="34" t="s">
        <v>288</v>
      </c>
      <c r="H208" s="42">
        <v>16636837</v>
      </c>
    </row>
    <row r="209" spans="1:8" ht="31.5">
      <c r="A209" s="8">
        <v>208</v>
      </c>
      <c r="B209" s="30" t="s">
        <v>474</v>
      </c>
      <c r="C209" s="41" t="s">
        <v>361</v>
      </c>
      <c r="D209" s="40" t="s">
        <v>363</v>
      </c>
      <c r="E209" s="38" t="s">
        <v>471</v>
      </c>
      <c r="F209" s="41" t="s">
        <v>333</v>
      </c>
      <c r="G209" s="34" t="s">
        <v>288</v>
      </c>
      <c r="H209" s="42">
        <v>150000</v>
      </c>
    </row>
    <row r="210" spans="1:8" ht="31.5">
      <c r="A210" s="8">
        <v>209</v>
      </c>
      <c r="B210" s="30" t="s">
        <v>476</v>
      </c>
      <c r="C210" s="41" t="s">
        <v>482</v>
      </c>
      <c r="D210" s="43" t="s">
        <v>296</v>
      </c>
      <c r="E210" s="38" t="s">
        <v>471</v>
      </c>
      <c r="F210" s="41" t="s">
        <v>199</v>
      </c>
      <c r="G210" s="34" t="s">
        <v>288</v>
      </c>
      <c r="H210" s="42">
        <v>647874</v>
      </c>
    </row>
    <row r="211" spans="1:8" ht="31.5">
      <c r="A211" s="8">
        <v>210</v>
      </c>
      <c r="B211" s="30" t="s">
        <v>477</v>
      </c>
      <c r="C211" s="41" t="s">
        <v>340</v>
      </c>
      <c r="D211" s="43" t="s">
        <v>296</v>
      </c>
      <c r="E211" s="38" t="s">
        <v>471</v>
      </c>
      <c r="F211" s="41" t="s">
        <v>341</v>
      </c>
      <c r="G211" s="34" t="s">
        <v>288</v>
      </c>
      <c r="H211" s="42">
        <v>376819</v>
      </c>
    </row>
    <row r="212" spans="1:8" ht="15.75">
      <c r="A212" s="8">
        <v>211</v>
      </c>
      <c r="B212" s="30" t="s">
        <v>479</v>
      </c>
      <c r="C212" s="5" t="s">
        <v>344</v>
      </c>
      <c r="D212" s="43" t="s">
        <v>296</v>
      </c>
      <c r="E212" s="38" t="s">
        <v>471</v>
      </c>
      <c r="F212" s="41" t="s">
        <v>483</v>
      </c>
      <c r="G212" s="34" t="s">
        <v>288</v>
      </c>
      <c r="H212" s="42">
        <v>314649</v>
      </c>
    </row>
    <row r="213" spans="1:8" ht="47.25">
      <c r="A213" s="8">
        <v>212</v>
      </c>
      <c r="B213" s="30" t="s">
        <v>473</v>
      </c>
      <c r="C213" s="41" t="s">
        <v>183</v>
      </c>
      <c r="D213" s="32" t="s">
        <v>215</v>
      </c>
      <c r="E213" s="38" t="s">
        <v>471</v>
      </c>
      <c r="F213" s="41" t="s">
        <v>333</v>
      </c>
      <c r="G213" s="34" t="s">
        <v>288</v>
      </c>
      <c r="H213" s="42">
        <v>625474</v>
      </c>
    </row>
    <row r="214" spans="1:8" ht="31.5">
      <c r="A214" s="8">
        <v>213</v>
      </c>
      <c r="B214" s="30" t="s">
        <v>4</v>
      </c>
      <c r="C214" s="32" t="s">
        <v>6</v>
      </c>
      <c r="D214" s="31" t="s">
        <v>5</v>
      </c>
      <c r="E214" s="38" t="s">
        <v>471</v>
      </c>
      <c r="F214" s="32" t="s">
        <v>2</v>
      </c>
      <c r="G214" s="34" t="s">
        <v>288</v>
      </c>
      <c r="H214" s="33">
        <f>74340+86670</f>
        <v>161010</v>
      </c>
    </row>
    <row r="215" spans="1:8" ht="47.25">
      <c r="A215" s="8">
        <v>214</v>
      </c>
      <c r="B215" s="30" t="s">
        <v>395</v>
      </c>
      <c r="C215" s="32" t="s">
        <v>8</v>
      </c>
      <c r="D215" s="31" t="s">
        <v>7</v>
      </c>
      <c r="E215" s="38" t="s">
        <v>471</v>
      </c>
      <c r="F215" s="32" t="s">
        <v>2</v>
      </c>
      <c r="G215" s="34" t="s">
        <v>288</v>
      </c>
      <c r="H215" s="33">
        <f>359268+9000</f>
        <v>368268</v>
      </c>
    </row>
    <row r="216" spans="1:8" ht="47.25">
      <c r="A216" s="8">
        <v>215</v>
      </c>
      <c r="B216" s="30" t="s">
        <v>405</v>
      </c>
      <c r="C216" s="32" t="s">
        <v>406</v>
      </c>
      <c r="D216" s="31" t="s">
        <v>11</v>
      </c>
      <c r="E216" s="38" t="s">
        <v>471</v>
      </c>
      <c r="F216" s="32" t="s">
        <v>12</v>
      </c>
      <c r="G216" s="34" t="s">
        <v>288</v>
      </c>
      <c r="H216" s="33">
        <v>28584</v>
      </c>
    </row>
    <row r="217" spans="1:8" ht="47.25">
      <c r="A217" s="8">
        <v>216</v>
      </c>
      <c r="B217" s="30" t="s">
        <v>400</v>
      </c>
      <c r="C217" s="32" t="s">
        <v>401</v>
      </c>
      <c r="D217" s="31" t="s">
        <v>26</v>
      </c>
      <c r="E217" s="38" t="s">
        <v>471</v>
      </c>
      <c r="F217" s="32" t="s">
        <v>10</v>
      </c>
      <c r="G217" s="34" t="s">
        <v>288</v>
      </c>
      <c r="H217" s="33">
        <v>165870</v>
      </c>
    </row>
    <row r="218" spans="1:8" ht="31.5">
      <c r="A218" s="8">
        <v>217</v>
      </c>
      <c r="B218" s="30" t="s">
        <v>407</v>
      </c>
      <c r="C218" s="32" t="s">
        <v>408</v>
      </c>
      <c r="D218" s="31" t="s">
        <v>17</v>
      </c>
      <c r="E218" s="38" t="s">
        <v>471</v>
      </c>
      <c r="F218" s="32" t="s">
        <v>13</v>
      </c>
      <c r="G218" s="34" t="s">
        <v>288</v>
      </c>
      <c r="H218" s="33">
        <f>37667+134744+41537+69795</f>
        <v>283743</v>
      </c>
    </row>
    <row r="219" spans="1:8" ht="47.25">
      <c r="A219" s="8">
        <v>218</v>
      </c>
      <c r="B219" s="30" t="s">
        <v>422</v>
      </c>
      <c r="C219" s="35" t="s">
        <v>30</v>
      </c>
      <c r="D219" s="31" t="s">
        <v>29</v>
      </c>
      <c r="E219" s="38" t="s">
        <v>471</v>
      </c>
      <c r="F219" s="31" t="s">
        <v>31</v>
      </c>
      <c r="G219" s="34" t="s">
        <v>288</v>
      </c>
      <c r="H219" s="33">
        <f>300866+118507.5+110954+314728.5</f>
        <v>845056</v>
      </c>
    </row>
    <row r="220" spans="1:8" ht="47.25">
      <c r="A220" s="8">
        <v>219</v>
      </c>
      <c r="B220" s="30" t="s">
        <v>415</v>
      </c>
      <c r="C220" s="35" t="s">
        <v>24</v>
      </c>
      <c r="D220" s="31" t="s">
        <v>23</v>
      </c>
      <c r="E220" s="38" t="s">
        <v>471</v>
      </c>
      <c r="F220" s="31" t="s">
        <v>2</v>
      </c>
      <c r="G220" s="34" t="s">
        <v>288</v>
      </c>
      <c r="H220" s="33">
        <v>243000</v>
      </c>
    </row>
    <row r="221" spans="1:8" ht="63">
      <c r="A221" s="8">
        <v>220</v>
      </c>
      <c r="B221" s="30" t="s">
        <v>419</v>
      </c>
      <c r="C221" s="35" t="s">
        <v>8</v>
      </c>
      <c r="D221" s="31" t="s">
        <v>25</v>
      </c>
      <c r="E221" s="38" t="s">
        <v>471</v>
      </c>
      <c r="F221" s="31" t="s">
        <v>2</v>
      </c>
      <c r="G221" s="34" t="s">
        <v>288</v>
      </c>
      <c r="H221" s="33">
        <f>1152816+412761+259391+566052</f>
        <v>2391020</v>
      </c>
    </row>
    <row r="222" spans="1:8" ht="31.5">
      <c r="A222" s="8">
        <v>221</v>
      </c>
      <c r="B222" s="30" t="s">
        <v>34</v>
      </c>
      <c r="C222" s="35" t="s">
        <v>6</v>
      </c>
      <c r="D222" s="31" t="s">
        <v>5</v>
      </c>
      <c r="E222" s="38" t="s">
        <v>471</v>
      </c>
      <c r="F222" s="31" t="s">
        <v>2</v>
      </c>
      <c r="G222" s="34" t="s">
        <v>288</v>
      </c>
      <c r="H222" s="33">
        <f>15525+317655</f>
        <v>333180</v>
      </c>
    </row>
    <row r="223" spans="1:8" ht="63">
      <c r="A223" s="8">
        <v>222</v>
      </c>
      <c r="B223" s="30" t="s">
        <v>428</v>
      </c>
      <c r="C223" s="35" t="s">
        <v>38</v>
      </c>
      <c r="D223" s="31" t="s">
        <v>37</v>
      </c>
      <c r="E223" s="38" t="s">
        <v>471</v>
      </c>
      <c r="F223" s="31" t="s">
        <v>13</v>
      </c>
      <c r="G223" s="34" t="s">
        <v>288</v>
      </c>
      <c r="H223" s="33">
        <f>912795+54315</f>
        <v>967110</v>
      </c>
    </row>
    <row r="224" spans="1:8" ht="31.5">
      <c r="A224" s="8">
        <v>223</v>
      </c>
      <c r="B224" s="30" t="s">
        <v>435</v>
      </c>
      <c r="C224" s="35" t="s">
        <v>394</v>
      </c>
      <c r="D224" s="31" t="s">
        <v>40</v>
      </c>
      <c r="E224" s="38" t="s">
        <v>471</v>
      </c>
      <c r="F224" s="31" t="s">
        <v>3</v>
      </c>
      <c r="G224" s="34" t="s">
        <v>288</v>
      </c>
      <c r="H224" s="33">
        <v>1072485</v>
      </c>
    </row>
    <row r="225" spans="1:16" ht="15.75">
      <c r="A225" s="8">
        <v>224</v>
      </c>
      <c r="B225" s="30" t="s">
        <v>41</v>
      </c>
      <c r="C225" s="35" t="s">
        <v>332</v>
      </c>
      <c r="D225" s="31" t="s">
        <v>42</v>
      </c>
      <c r="E225" s="38" t="s">
        <v>471</v>
      </c>
      <c r="F225" s="31" t="s">
        <v>43</v>
      </c>
      <c r="G225" s="34" t="s">
        <v>288</v>
      </c>
      <c r="H225" s="33">
        <f>102000+51000+51000+51000+153000</f>
        <v>408000</v>
      </c>
    </row>
    <row r="226" spans="1:16" ht="31.5">
      <c r="A226" s="8">
        <v>225</v>
      </c>
      <c r="B226" s="30" t="s">
        <v>448</v>
      </c>
      <c r="C226" s="31" t="s">
        <v>449</v>
      </c>
      <c r="D226" s="36" t="s">
        <v>47</v>
      </c>
      <c r="E226" s="38" t="s">
        <v>471</v>
      </c>
      <c r="F226" s="31" t="s">
        <v>3</v>
      </c>
      <c r="G226" s="34" t="s">
        <v>288</v>
      </c>
      <c r="H226" s="33">
        <f>227250+299700</f>
        <v>526950</v>
      </c>
    </row>
    <row r="227" spans="1:16" ht="31.5">
      <c r="A227" s="8">
        <v>226</v>
      </c>
      <c r="B227" s="30" t="s">
        <v>49</v>
      </c>
      <c r="C227" s="31" t="s">
        <v>460</v>
      </c>
      <c r="D227" s="37"/>
      <c r="E227" s="38" t="s">
        <v>471</v>
      </c>
      <c r="F227" s="31" t="s">
        <v>50</v>
      </c>
      <c r="G227" s="34" t="s">
        <v>288</v>
      </c>
      <c r="H227" s="33">
        <f>18000+54000+18000</f>
        <v>90000</v>
      </c>
    </row>
    <row r="228" spans="1:16" ht="47.25">
      <c r="A228" s="8">
        <v>227</v>
      </c>
      <c r="B228" s="30" t="s">
        <v>52</v>
      </c>
      <c r="C228" s="31" t="s">
        <v>452</v>
      </c>
      <c r="D228" s="31" t="s">
        <v>18</v>
      </c>
      <c r="E228" s="38" t="s">
        <v>471</v>
      </c>
      <c r="F228" s="31" t="s">
        <v>20</v>
      </c>
      <c r="G228" s="34" t="s">
        <v>288</v>
      </c>
      <c r="H228" s="33">
        <v>49500</v>
      </c>
    </row>
    <row r="229" spans="1:16" ht="47.25">
      <c r="A229" s="8">
        <v>228</v>
      </c>
      <c r="B229" s="30" t="s">
        <v>53</v>
      </c>
      <c r="C229" s="31" t="s">
        <v>464</v>
      </c>
      <c r="D229" s="31" t="s">
        <v>54</v>
      </c>
      <c r="E229" s="38" t="s">
        <v>471</v>
      </c>
      <c r="F229" s="31" t="s">
        <v>39</v>
      </c>
      <c r="G229" s="34" t="s">
        <v>288</v>
      </c>
      <c r="H229" s="33">
        <v>33350</v>
      </c>
    </row>
    <row r="230" spans="1:16" ht="31.5">
      <c r="A230" s="8">
        <v>229</v>
      </c>
      <c r="B230" s="30" t="s">
        <v>55</v>
      </c>
      <c r="C230" s="31" t="s">
        <v>465</v>
      </c>
      <c r="D230" s="31" t="s">
        <v>17</v>
      </c>
      <c r="E230" s="38" t="s">
        <v>471</v>
      </c>
      <c r="F230" s="31" t="s">
        <v>13</v>
      </c>
      <c r="G230" s="34" t="s">
        <v>288</v>
      </c>
      <c r="H230" s="33">
        <f>22500+19170</f>
        <v>41670</v>
      </c>
    </row>
    <row r="231" spans="1:16" ht="31.5">
      <c r="A231" s="8">
        <v>230</v>
      </c>
      <c r="B231" s="30" t="s">
        <v>56</v>
      </c>
      <c r="C231" s="31" t="s">
        <v>466</v>
      </c>
      <c r="D231" s="31" t="s">
        <v>57</v>
      </c>
      <c r="E231" s="38" t="s">
        <v>471</v>
      </c>
      <c r="F231" s="31" t="s">
        <v>12</v>
      </c>
      <c r="G231" s="34" t="s">
        <v>288</v>
      </c>
      <c r="H231" s="33">
        <v>49500</v>
      </c>
    </row>
    <row r="232" spans="1:16" ht="31.5">
      <c r="A232" s="8">
        <v>231</v>
      </c>
      <c r="B232" s="30" t="s">
        <v>58</v>
      </c>
      <c r="C232" s="31" t="s">
        <v>467</v>
      </c>
      <c r="D232" s="31" t="s">
        <v>5</v>
      </c>
      <c r="E232" s="38" t="s">
        <v>471</v>
      </c>
      <c r="F232" s="31" t="s">
        <v>2</v>
      </c>
      <c r="G232" s="34" t="s">
        <v>288</v>
      </c>
      <c r="H232" s="33">
        <v>195840</v>
      </c>
      <c r="P232">
        <f>2283*68</f>
        <v>155244</v>
      </c>
    </row>
    <row r="233" spans="1:16" ht="47.25">
      <c r="A233" s="8">
        <v>232</v>
      </c>
      <c r="B233" s="30" t="s">
        <v>468</v>
      </c>
      <c r="C233" s="31" t="s">
        <v>469</v>
      </c>
      <c r="D233" s="31" t="s">
        <v>59</v>
      </c>
      <c r="E233" s="38" t="s">
        <v>471</v>
      </c>
      <c r="F233" s="31" t="s">
        <v>39</v>
      </c>
      <c r="G233" s="34" t="s">
        <v>288</v>
      </c>
      <c r="H233" s="33">
        <f>163575+40950</f>
        <v>204525</v>
      </c>
      <c r="P233" s="47" t="s">
        <v>343</v>
      </c>
    </row>
    <row r="234" spans="1:16" ht="63">
      <c r="A234" s="8">
        <v>233</v>
      </c>
      <c r="B234" s="30" t="s">
        <v>60</v>
      </c>
      <c r="C234" s="35" t="s">
        <v>470</v>
      </c>
      <c r="D234" s="31" t="s">
        <v>26</v>
      </c>
      <c r="E234" s="38" t="s">
        <v>471</v>
      </c>
      <c r="F234" s="31" t="s">
        <v>48</v>
      </c>
      <c r="G234" s="34" t="s">
        <v>288</v>
      </c>
      <c r="H234" s="33">
        <v>444386</v>
      </c>
    </row>
    <row r="235" spans="1:16" ht="78.75">
      <c r="A235" s="8">
        <v>234</v>
      </c>
      <c r="B235" s="30" t="s">
        <v>396</v>
      </c>
      <c r="C235" s="32" t="s">
        <v>484</v>
      </c>
      <c r="D235" s="31" t="s">
        <v>9</v>
      </c>
      <c r="E235" s="38" t="s">
        <v>471</v>
      </c>
      <c r="F235" s="32" t="s">
        <v>10</v>
      </c>
      <c r="G235" s="34" t="s">
        <v>288</v>
      </c>
      <c r="H235" s="33">
        <v>76125</v>
      </c>
    </row>
    <row r="236" spans="1:16" ht="47.25">
      <c r="A236" s="8">
        <v>235</v>
      </c>
      <c r="B236" s="30" t="s">
        <v>453</v>
      </c>
      <c r="C236" s="31" t="s">
        <v>455</v>
      </c>
      <c r="D236" s="31" t="s">
        <v>454</v>
      </c>
      <c r="E236" s="38" t="s">
        <v>471</v>
      </c>
      <c r="F236" s="31" t="s">
        <v>456</v>
      </c>
      <c r="G236" s="34" t="s">
        <v>288</v>
      </c>
      <c r="H236" s="33">
        <v>25000</v>
      </c>
    </row>
    <row r="237" spans="1:16" ht="47.25">
      <c r="A237" s="8">
        <v>236</v>
      </c>
      <c r="B237" s="30" t="s">
        <v>429</v>
      </c>
      <c r="C237" s="35" t="s">
        <v>431</v>
      </c>
      <c r="D237" s="31" t="s">
        <v>430</v>
      </c>
      <c r="E237" s="38" t="s">
        <v>471</v>
      </c>
      <c r="F237" s="31" t="s">
        <v>39</v>
      </c>
      <c r="G237" s="34" t="s">
        <v>288</v>
      </c>
      <c r="H237" s="33">
        <f>155700+398700</f>
        <v>554400</v>
      </c>
    </row>
    <row r="238" spans="1:16" ht="31.5">
      <c r="A238" s="8">
        <v>237</v>
      </c>
      <c r="B238" s="30" t="s">
        <v>420</v>
      </c>
      <c r="C238" s="35" t="s">
        <v>421</v>
      </c>
      <c r="D238" s="31" t="s">
        <v>28</v>
      </c>
      <c r="E238" s="38" t="s">
        <v>471</v>
      </c>
      <c r="F238" s="31" t="s">
        <v>16</v>
      </c>
      <c r="G238" s="34" t="s">
        <v>288</v>
      </c>
      <c r="H238" s="33">
        <f>85500+54450+32400+54225+149625+5000+155700</f>
        <v>536900</v>
      </c>
    </row>
    <row r="239" spans="1:16" ht="31.5">
      <c r="A239" s="8">
        <v>238</v>
      </c>
      <c r="B239" s="30" t="s">
        <v>413</v>
      </c>
      <c r="C239" s="35" t="s">
        <v>414</v>
      </c>
      <c r="D239" s="35" t="s">
        <v>414</v>
      </c>
      <c r="E239" s="38" t="s">
        <v>471</v>
      </c>
      <c r="F239" s="31" t="s">
        <v>16</v>
      </c>
      <c r="G239" s="34" t="s">
        <v>288</v>
      </c>
      <c r="H239" s="33">
        <f>54000+54000+43200+10800+10800</f>
        <v>172800</v>
      </c>
    </row>
    <row r="240" spans="1:16" ht="63">
      <c r="A240" s="8">
        <v>239</v>
      </c>
      <c r="B240" s="30" t="s">
        <v>423</v>
      </c>
      <c r="C240" s="35" t="s">
        <v>425</v>
      </c>
      <c r="D240" s="31" t="s">
        <v>424</v>
      </c>
      <c r="E240" s="38" t="s">
        <v>471</v>
      </c>
      <c r="F240" s="31" t="s">
        <v>16</v>
      </c>
      <c r="G240" s="34" t="s">
        <v>288</v>
      </c>
      <c r="H240" s="33">
        <f>36000+46618+41115</f>
        <v>123733</v>
      </c>
    </row>
    <row r="241" spans="1:8" ht="47.25">
      <c r="A241" s="8">
        <v>240</v>
      </c>
      <c r="B241" s="30" t="s">
        <v>397</v>
      </c>
      <c r="C241" s="32" t="s">
        <v>399</v>
      </c>
      <c r="D241" s="31" t="s">
        <v>398</v>
      </c>
      <c r="E241" s="38" t="s">
        <v>471</v>
      </c>
      <c r="F241" s="32" t="s">
        <v>13</v>
      </c>
      <c r="G241" s="34" t="s">
        <v>288</v>
      </c>
      <c r="H241" s="33">
        <v>182532</v>
      </c>
    </row>
    <row r="242" spans="1:8" ht="47.25">
      <c r="A242" s="8">
        <v>241</v>
      </c>
      <c r="B242" s="30" t="s">
        <v>432</v>
      </c>
      <c r="C242" s="35" t="s">
        <v>434</v>
      </c>
      <c r="D242" s="31" t="s">
        <v>433</v>
      </c>
      <c r="E242" s="38" t="s">
        <v>471</v>
      </c>
      <c r="F242" s="31" t="s">
        <v>13</v>
      </c>
      <c r="G242" s="34" t="s">
        <v>288</v>
      </c>
      <c r="H242" s="33">
        <v>1733532</v>
      </c>
    </row>
    <row r="243" spans="1:8" ht="47.25">
      <c r="A243" s="8">
        <v>242</v>
      </c>
      <c r="B243" s="30" t="s">
        <v>450</v>
      </c>
      <c r="C243" s="31" t="s">
        <v>452</v>
      </c>
      <c r="D243" s="31" t="s">
        <v>451</v>
      </c>
      <c r="E243" s="38" t="s">
        <v>471</v>
      </c>
      <c r="F243" s="31" t="s">
        <v>20</v>
      </c>
      <c r="G243" s="34" t="s">
        <v>288</v>
      </c>
      <c r="H243" s="33">
        <f>62068+166600</f>
        <v>228668</v>
      </c>
    </row>
    <row r="244" spans="1:8" ht="47.25">
      <c r="A244" s="8">
        <v>243</v>
      </c>
      <c r="B244" s="30" t="s">
        <v>461</v>
      </c>
      <c r="C244" s="31" t="s">
        <v>462</v>
      </c>
      <c r="D244" s="31" t="s">
        <v>51</v>
      </c>
      <c r="E244" s="38" t="s">
        <v>471</v>
      </c>
      <c r="F244" s="31" t="s">
        <v>463</v>
      </c>
      <c r="G244" s="34" t="s">
        <v>288</v>
      </c>
      <c r="H244" s="33">
        <v>41760</v>
      </c>
    </row>
    <row r="245" spans="1:8" ht="31.5">
      <c r="A245" s="8">
        <v>244</v>
      </c>
      <c r="B245" s="30" t="s">
        <v>436</v>
      </c>
      <c r="C245" s="35" t="s">
        <v>438</v>
      </c>
      <c r="D245" s="31" t="s">
        <v>437</v>
      </c>
      <c r="E245" s="38" t="s">
        <v>471</v>
      </c>
      <c r="F245" s="31" t="s">
        <v>1</v>
      </c>
      <c r="G245" s="34" t="s">
        <v>288</v>
      </c>
      <c r="H245" s="33">
        <f>738990+184747</f>
        <v>923737</v>
      </c>
    </row>
    <row r="246" spans="1:8" ht="47.25">
      <c r="A246" s="8">
        <v>245</v>
      </c>
      <c r="B246" s="30" t="s">
        <v>443</v>
      </c>
      <c r="C246" s="31" t="s">
        <v>445</v>
      </c>
      <c r="D246" s="31" t="s">
        <v>444</v>
      </c>
      <c r="E246" s="38" t="s">
        <v>471</v>
      </c>
      <c r="F246" s="31" t="s">
        <v>1</v>
      </c>
      <c r="G246" s="34" t="s">
        <v>288</v>
      </c>
      <c r="H246" s="33">
        <v>19692</v>
      </c>
    </row>
    <row r="247" spans="1:8" ht="47.25">
      <c r="A247" s="8">
        <v>246</v>
      </c>
      <c r="B247" s="30" t="s">
        <v>353</v>
      </c>
      <c r="C247" s="41" t="s">
        <v>183</v>
      </c>
      <c r="D247" s="40" t="s">
        <v>299</v>
      </c>
      <c r="E247" s="38" t="s">
        <v>471</v>
      </c>
      <c r="F247" s="41" t="s">
        <v>333</v>
      </c>
      <c r="G247" s="34" t="s">
        <v>288</v>
      </c>
      <c r="H247" s="42">
        <v>37148395</v>
      </c>
    </row>
    <row r="248" spans="1:8" ht="47.25">
      <c r="A248" s="8">
        <v>247</v>
      </c>
      <c r="B248" s="30" t="s">
        <v>475</v>
      </c>
      <c r="C248" s="41" t="s">
        <v>183</v>
      </c>
      <c r="D248" s="31" t="s">
        <v>480</v>
      </c>
      <c r="E248" s="38" t="s">
        <v>471</v>
      </c>
      <c r="F248" s="41" t="s">
        <v>333</v>
      </c>
      <c r="G248" s="34" t="s">
        <v>288</v>
      </c>
      <c r="H248" s="42">
        <v>9057093</v>
      </c>
    </row>
    <row r="249" spans="1:8" ht="31.5">
      <c r="A249" s="8">
        <v>248</v>
      </c>
      <c r="B249" s="30" t="s">
        <v>478</v>
      </c>
      <c r="C249" s="41" t="s">
        <v>183</v>
      </c>
      <c r="D249" s="43" t="s">
        <v>481</v>
      </c>
      <c r="E249" s="38" t="s">
        <v>471</v>
      </c>
      <c r="F249" s="41" t="s">
        <v>333</v>
      </c>
      <c r="G249" s="34" t="s">
        <v>288</v>
      </c>
      <c r="H249" s="42">
        <v>7332030.7199999997</v>
      </c>
    </row>
    <row r="250" spans="1:8" ht="31.5">
      <c r="A250" s="8">
        <v>249</v>
      </c>
      <c r="B250" s="30" t="s">
        <v>411</v>
      </c>
      <c r="C250" s="32" t="s">
        <v>412</v>
      </c>
      <c r="D250" s="31" t="s">
        <v>403</v>
      </c>
      <c r="E250" s="38" t="s">
        <v>471</v>
      </c>
      <c r="F250" s="32" t="s">
        <v>22</v>
      </c>
      <c r="G250" s="34" t="s">
        <v>288</v>
      </c>
      <c r="H250" s="33">
        <f>32400+6480</f>
        <v>38880</v>
      </c>
    </row>
    <row r="251" spans="1:8" ht="63">
      <c r="A251" s="8">
        <v>250</v>
      </c>
      <c r="B251" s="30" t="s">
        <v>426</v>
      </c>
      <c r="C251" s="35" t="s">
        <v>427</v>
      </c>
      <c r="D251" s="31" t="s">
        <v>32</v>
      </c>
      <c r="E251" s="38" t="s">
        <v>471</v>
      </c>
      <c r="F251" s="31" t="s">
        <v>33</v>
      </c>
      <c r="G251" s="34" t="s">
        <v>288</v>
      </c>
      <c r="H251" s="33">
        <v>80353</v>
      </c>
    </row>
    <row r="252" spans="1:8" ht="31.5">
      <c r="A252" s="8">
        <v>251</v>
      </c>
      <c r="B252" s="30" t="s">
        <v>446</v>
      </c>
      <c r="C252" s="31" t="s">
        <v>442</v>
      </c>
      <c r="D252" s="31" t="s">
        <v>447</v>
      </c>
      <c r="E252" s="38" t="s">
        <v>471</v>
      </c>
      <c r="F252" s="31" t="s">
        <v>12</v>
      </c>
      <c r="G252" s="34" t="s">
        <v>288</v>
      </c>
      <c r="H252" s="33">
        <v>50000</v>
      </c>
    </row>
    <row r="253" spans="1:8" ht="47.25">
      <c r="A253" s="8">
        <v>252</v>
      </c>
      <c r="B253" s="30" t="s">
        <v>441</v>
      </c>
      <c r="C253" s="31" t="s">
        <v>442</v>
      </c>
      <c r="D253" s="46" t="s">
        <v>440</v>
      </c>
      <c r="E253" s="38" t="s">
        <v>471</v>
      </c>
      <c r="F253" s="31" t="s">
        <v>12</v>
      </c>
      <c r="G253" s="34" t="s">
        <v>288</v>
      </c>
      <c r="H253" s="33">
        <v>281790</v>
      </c>
    </row>
    <row r="254" spans="1:8" ht="47.25">
      <c r="A254" s="8">
        <v>253</v>
      </c>
      <c r="B254" s="30" t="s">
        <v>409</v>
      </c>
      <c r="C254" s="32" t="s">
        <v>410</v>
      </c>
      <c r="D254" s="31" t="s">
        <v>21</v>
      </c>
      <c r="E254" s="38" t="s">
        <v>471</v>
      </c>
      <c r="F254" s="32" t="s">
        <v>12</v>
      </c>
      <c r="G254" s="34" t="s">
        <v>288</v>
      </c>
      <c r="H254" s="33">
        <f>776316.15+22083.84+22083.84+128061+25162.65</f>
        <v>973707.48</v>
      </c>
    </row>
    <row r="255" spans="1:8" ht="47.25">
      <c r="A255" s="8">
        <v>254</v>
      </c>
      <c r="B255" s="30" t="s">
        <v>457</v>
      </c>
      <c r="C255" s="31" t="s">
        <v>459</v>
      </c>
      <c r="D255" s="31" t="s">
        <v>458</v>
      </c>
      <c r="E255" s="38" t="s">
        <v>471</v>
      </c>
      <c r="F255" s="31" t="s">
        <v>48</v>
      </c>
      <c r="G255" s="34" t="s">
        <v>288</v>
      </c>
      <c r="H255" s="33">
        <f>324000+582075+40500</f>
        <v>946575</v>
      </c>
    </row>
    <row r="256" spans="1:8" ht="47.25">
      <c r="A256" s="8">
        <v>255</v>
      </c>
      <c r="B256" s="30" t="s">
        <v>418</v>
      </c>
      <c r="C256" s="35" t="s">
        <v>27</v>
      </c>
      <c r="D256" s="31" t="s">
        <v>26</v>
      </c>
      <c r="E256" s="38" t="s">
        <v>471</v>
      </c>
      <c r="F256" s="31" t="s">
        <v>3</v>
      </c>
      <c r="G256" s="34" t="s">
        <v>288</v>
      </c>
      <c r="H256" s="33">
        <v>9720</v>
      </c>
    </row>
    <row r="257" spans="1:8" ht="63">
      <c r="A257" s="8">
        <v>256</v>
      </c>
      <c r="B257" s="30" t="s">
        <v>416</v>
      </c>
      <c r="C257" s="35" t="s">
        <v>417</v>
      </c>
      <c r="D257" s="45" t="s">
        <v>26</v>
      </c>
      <c r="E257" s="38" t="s">
        <v>471</v>
      </c>
      <c r="F257" s="31" t="s">
        <v>3</v>
      </c>
      <c r="G257" s="34" t="s">
        <v>288</v>
      </c>
      <c r="H257" s="33">
        <f>131625+25965</f>
        <v>157590</v>
      </c>
    </row>
    <row r="258" spans="1:8" ht="47.25">
      <c r="A258" s="8">
        <v>257</v>
      </c>
      <c r="B258" s="30" t="s">
        <v>439</v>
      </c>
      <c r="C258" s="35" t="s">
        <v>394</v>
      </c>
      <c r="D258" s="45" t="s">
        <v>440</v>
      </c>
      <c r="E258" s="38" t="s">
        <v>471</v>
      </c>
      <c r="F258" s="31" t="s">
        <v>3</v>
      </c>
      <c r="G258" s="34" t="s">
        <v>288</v>
      </c>
      <c r="H258" s="33">
        <v>21600</v>
      </c>
    </row>
    <row r="259" spans="1:8" ht="63">
      <c r="A259" s="8">
        <v>258</v>
      </c>
      <c r="B259" s="30" t="s">
        <v>393</v>
      </c>
      <c r="C259" s="32" t="s">
        <v>394</v>
      </c>
      <c r="D259" s="45"/>
      <c r="E259" s="38" t="s">
        <v>471</v>
      </c>
      <c r="F259" s="32" t="s">
        <v>3</v>
      </c>
      <c r="G259" s="34" t="s">
        <v>288</v>
      </c>
      <c r="H259" s="33">
        <v>422685</v>
      </c>
    </row>
    <row r="260" spans="1:8" ht="47.25">
      <c r="A260" s="8">
        <v>259</v>
      </c>
      <c r="B260" s="30" t="s">
        <v>402</v>
      </c>
      <c r="C260" s="32" t="s">
        <v>404</v>
      </c>
      <c r="D260" s="45" t="s">
        <v>403</v>
      </c>
      <c r="E260" s="38" t="s">
        <v>471</v>
      </c>
      <c r="F260" s="32" t="s">
        <v>291</v>
      </c>
      <c r="G260" s="34" t="s">
        <v>288</v>
      </c>
      <c r="H260" s="33">
        <f>32400+32400+38880+64800+6480+6480</f>
        <v>181440</v>
      </c>
    </row>
  </sheetData>
  <autoFilter ref="A1:H260">
    <sortState ref="A2:I260">
      <sortCondition descending="1" ref="G1:G260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3.2.1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C L</dc:creator>
  <cp:lastModifiedBy>Windows User</cp:lastModifiedBy>
  <cp:lastPrinted>2022-07-29T10:32:49Z</cp:lastPrinted>
  <dcterms:created xsi:type="dcterms:W3CDTF">2021-07-09T07:47:28Z</dcterms:created>
  <dcterms:modified xsi:type="dcterms:W3CDTF">2022-08-06T08:35:41Z</dcterms:modified>
</cp:coreProperties>
</file>