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715"/>
  <workbookPr/>
  <mc:AlternateContent xmlns:mc="http://schemas.openxmlformats.org/markup-compatibility/2006">
    <mc:Choice Requires="x15">
      <x15ac:absPath xmlns:x15ac="http://schemas.microsoft.com/office/spreadsheetml/2010/11/ac" url="/Volumes/RICHA/PrescribedFormats/"/>
    </mc:Choice>
  </mc:AlternateContent>
  <bookViews>
    <workbookView xWindow="5280" yWindow="460" windowWidth="23520" windowHeight="16060"/>
  </bookViews>
  <sheets>
    <sheet name="Sheet2 (2)" sheetId="4"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1" i="4" l="1"/>
  <c r="I32" i="4"/>
  <c r="I33" i="4"/>
  <c r="I34" i="4"/>
  <c r="I35" i="4"/>
  <c r="I36" i="4"/>
  <c r="I38" i="4"/>
  <c r="I39" i="4"/>
  <c r="I41" i="4"/>
  <c r="I45" i="4"/>
  <c r="I47" i="4"/>
  <c r="I48" i="4"/>
  <c r="I49" i="4"/>
  <c r="I50" i="4"/>
  <c r="I53" i="4"/>
  <c r="I54" i="4"/>
  <c r="I55" i="4"/>
  <c r="I59" i="4"/>
  <c r="I60" i="4"/>
  <c r="I63" i="4"/>
  <c r="I71" i="4"/>
  <c r="I76" i="4"/>
  <c r="I77" i="4"/>
  <c r="I78" i="4"/>
  <c r="I80" i="4"/>
  <c r="I82" i="4"/>
  <c r="I90" i="4"/>
  <c r="I91" i="4"/>
  <c r="I93" i="4"/>
  <c r="I95" i="4"/>
  <c r="I96" i="4"/>
  <c r="I97" i="4"/>
  <c r="I98" i="4"/>
  <c r="I99" i="4"/>
  <c r="I100" i="4"/>
  <c r="I102" i="4"/>
  <c r="I103" i="4"/>
  <c r="I104" i="4"/>
  <c r="I105" i="4"/>
  <c r="I106" i="4"/>
  <c r="I107" i="4"/>
  <c r="I109" i="4"/>
  <c r="I110" i="4"/>
  <c r="I111" i="4"/>
  <c r="I112" i="4"/>
  <c r="I114" i="4"/>
  <c r="I115" i="4"/>
  <c r="I116" i="4"/>
  <c r="I120" i="4"/>
  <c r="I122" i="4"/>
  <c r="I123" i="4"/>
  <c r="I125" i="4"/>
  <c r="I131" i="4"/>
  <c r="I135" i="4"/>
  <c r="I138" i="4"/>
  <c r="I139" i="4"/>
  <c r="I140" i="4"/>
  <c r="I143" i="4"/>
  <c r="I148" i="4"/>
  <c r="I156" i="4"/>
  <c r="I162" i="4"/>
  <c r="I163" i="4"/>
  <c r="I165" i="4"/>
  <c r="I169" i="4"/>
  <c r="I170" i="4"/>
  <c r="I171" i="4"/>
  <c r="I172" i="4"/>
  <c r="I176" i="4"/>
</calcChain>
</file>

<file path=xl/sharedStrings.xml><?xml version="1.0" encoding="utf-8"?>
<sst xmlns="http://schemas.openxmlformats.org/spreadsheetml/2006/main" count="606" uniqueCount="413">
  <si>
    <t>Consultancy Projects</t>
  </si>
  <si>
    <t>S.No.</t>
  </si>
  <si>
    <t>Financial Year</t>
  </si>
  <si>
    <t>Name of faculty (Chief Consultant)</t>
  </si>
  <si>
    <t>Client Organization</t>
  </si>
  <si>
    <t>Title of Consultancy of project</t>
  </si>
  <si>
    <t>Amount received (in Rupees)</t>
  </si>
  <si>
    <t>Amount received (in words)</t>
  </si>
  <si>
    <t>2015-16</t>
  </si>
  <si>
    <t>2014-15</t>
  </si>
  <si>
    <t>2013-14</t>
  </si>
  <si>
    <t>Pilot prospective multicentriccase control study of severe pneumonia in children unde five years of age.</t>
  </si>
  <si>
    <t>Foundation Merievx, France</t>
  </si>
  <si>
    <t>Prof. Shally Awasthi</t>
  </si>
  <si>
    <t>Roche RO4917838 Protocol No. NN25310:  This is a Phase -3 Multi-Center, Randomized, 24 Week, Double-Blind,Parallel-group,Placebo-controlled study to evaluate efficacy and safety of RO4917838 I stable Patients with Persistent,Predominant negative symptoms of schizophrenia treated with antipsychotics followed by a 28 week, double-blind treatment period.</t>
  </si>
  <si>
    <t>Dr. Amit Arya</t>
  </si>
  <si>
    <t>Protocol No.CILO522D2301:  A Multicenter,Randomized,Double-Blind,Placebo Controlled, Parallel-Group study to evaluate prevention of relapse in patients with schizophrenia receiving either flexible dose Iioperidome or Placebo in Long-term use ( up to 26 weeks) followed by up to 52 weeks of open-Label extension.</t>
  </si>
  <si>
    <t>M/s Novartis</t>
  </si>
  <si>
    <t>Dr.Adarsh Tripathi</t>
  </si>
  <si>
    <t>Protocol No.RGH-MD-06 A randomized double blined…….with shizophrenia.</t>
  </si>
  <si>
    <t>Foresh Research Institute</t>
  </si>
  <si>
    <t>Dr. Bandana Gupta</t>
  </si>
  <si>
    <t>Protocol No.31-09-266 A Long Term multicenter,Randomized………………in adolescent patient with Schizophrenia.</t>
  </si>
  <si>
    <t>M/s Ostuka Pharmaceuticals</t>
  </si>
  <si>
    <t>Prof. P. K. Dalal</t>
  </si>
  <si>
    <t>Protocol Title REFRESH Randomized double blind placebo controlled multi multi center trial to assess the efficac and safety of RP5063 in subject with an acute exacerbation of schizophrenia or schizoaffective disorder.</t>
  </si>
  <si>
    <t>M/s Revina Pharmaceuticals</t>
  </si>
  <si>
    <t>Prof. Adarsh Tripathi</t>
  </si>
  <si>
    <t>Protocol No. D1050292 A Randomized 6 week double-blind placebo controlled flexible dose parallel- group study of lurasidone adjunctive to lithium or divalproex for the treatment of bipolar I depression in subjects demonstrating Non-Response to treatment with lithium or divalproex alone.</t>
  </si>
  <si>
    <t>M/s Sumivon</t>
  </si>
  <si>
    <t>Prof. Anil Nischal</t>
  </si>
  <si>
    <t>A Randomized ,multiple-dose,multicentre,comparative parallel……………………….lymphoma.(HERILY Study).</t>
  </si>
  <si>
    <t>M/s Samsung, North Korea</t>
  </si>
  <si>
    <t>Dr.VijayKumar</t>
  </si>
  <si>
    <t>Protocol no.C0524T16- A Phase 2/3 Multicenter, randomized, placebo-controlled, double-blind study to evaluate the safety and efficacy of Golimumab induction therapy, administered intravenously, in subjects with moderately to severely avtive Ulcerative Colitis &amp; Protocol No. C0524T18 -A Phase 3 multicenter, randomized, Plavebo-controlled, double blind study to evaluate the safety and efficacy of Golimumab maintenance therapy, administered subcutaneously, in subjects with moderately to severely active Ulcerative Colitis</t>
  </si>
  <si>
    <t>M/s Centocor Research</t>
  </si>
  <si>
    <t>Prof. Abhijeet 
Chandra</t>
  </si>
  <si>
    <t>A double blind randomozed placebo cotrolled……………cardiovascular disease.</t>
  </si>
  <si>
    <t>M/s Amgen Technology Pvt. Ltd.</t>
  </si>
  <si>
    <t>Dr.S.K. Dwivedi</t>
  </si>
  <si>
    <t>Comparative evaluation of efficacy and safety …………………... …..Orthopedic Pain.</t>
  </si>
  <si>
    <t>M/s Ipca Lab Ltd</t>
  </si>
  <si>
    <t>Dr. Ashish Kumar</t>
  </si>
  <si>
    <t>Protocol No.-CXA-CVTI-10-05: A multicenter,Double Blind,Randomized……………………..Pyalonephritis.</t>
  </si>
  <si>
    <t>Dr. Apul Goel</t>
  </si>
  <si>
    <t>Protocol title PPHM0902: A Randomized, double blind, placebo-controlled phase-2 trial of bavituximab plus docetaxel in patients with previously treated advance or metastatic non-squamous non-small-cell lung cancer.</t>
  </si>
  <si>
    <t>Dr. Sudhir singh</t>
  </si>
  <si>
    <t>Protocol No.CXA-cIAI-10-09-  Multicenter,Double-Blind, Randomized,Phase-3 study to compare the efficacy and safety of Intravenous CXA-201 with that of Meropenen in Complicated Intraabdominal Infections.</t>
  </si>
  <si>
    <t>Dr.Sandeep Tiwari</t>
  </si>
  <si>
    <t>Comparative efficacy, Safety,and Tolerability of Inj. Cefozopram Hydrochloride and Inj.Cefpirome in the Treatment of complicated Urinary Tract Infections and Pyelonephritis-An open Label study.</t>
  </si>
  <si>
    <t>M/s Cubist Pharmaceuticals</t>
  </si>
  <si>
    <t>Dr. Harvinder Singh
 Pahwa</t>
  </si>
  <si>
    <t>Unrestricted Education Grant for Systematic Review on Use of Amisulpiride in Negative Symptom of Schizophrenia.</t>
  </si>
  <si>
    <t>M/s Pfizer Ltd. Mumbai</t>
  </si>
  <si>
    <t>Dr. S.C.Tiwari</t>
  </si>
  <si>
    <t>Protocol No. DIREGR06411: Unmet needs in allergic rhinitis Internatiol survey…………………….. Physician And Patient</t>
  </si>
  <si>
    <t>Sonofi Aventis Mumbai</t>
  </si>
  <si>
    <t>Prof. S. N. Singh</t>
  </si>
  <si>
    <t>Improve Brady Study</t>
  </si>
  <si>
    <t>M/s Metronics</t>
  </si>
  <si>
    <t>Prof. Rishi Sethi</t>
  </si>
  <si>
    <t>Clinical Evaluation of Fenuqreek Seed Extract in Patients with Type-2 Diabetes -An Add-on Study</t>
  </si>
  <si>
    <t>Chemical Resourses</t>
  </si>
  <si>
    <t>Prof. N. S. Verma</t>
  </si>
  <si>
    <t>Protocol no.Apixaban BMS 562247 CV 185035 A phase 3, Randomized double blind Active- controlled parallel group Multicenter study.</t>
  </si>
  <si>
    <t>M/s PPD Pharmaceuticals</t>
  </si>
  <si>
    <t>Prof. Ashish Kumar</t>
  </si>
  <si>
    <t>Protocol No. 9391010. A Phase 2, Randomized, double blinded assessment of efficacy and safety …………by A 4 weed period of tapering of study Drug.</t>
  </si>
  <si>
    <t>Prof. S. K. Das</t>
  </si>
  <si>
    <t>A Phase III, Randomized, multicenter double blind, double dummy, parallel group………..Intra-Abdominal Infections (CIAIS) in the Hospitalized Adults. Protocol No.D4280C00005.</t>
  </si>
  <si>
    <t>Dr. Sandeep Tiwari</t>
  </si>
  <si>
    <t>Protocol No. MO25515. An open lable multicenter study to access the safety of RO5185426 in patients with metastatic melanoma.</t>
  </si>
  <si>
    <t>Dr. Vijay Kumar</t>
  </si>
  <si>
    <t>Protocol No. LAEP06-302,Pivotal study in brest cancer patients investigating effecacy and safety of LA-EP2006 and Neulasta.</t>
  </si>
  <si>
    <t>Prof. Rajendra Kumar</t>
  </si>
  <si>
    <t>Epicor asia long term follow up of antithrombotic management patterns in acute coronary syndrome patients in asia.</t>
  </si>
  <si>
    <t>M/s Astrazeneca</t>
  </si>
  <si>
    <t>Prof. V.S. Nariin</t>
  </si>
  <si>
    <t>A Randomized, double-blind placebo-controlled, parallel group multicenterd of evaluate cardiovascular outcomes during treatment lixisentide in Type 2 dibetic patients after and acute coronary syndrome (Elixa Study).</t>
  </si>
  <si>
    <t>Ellixa Study</t>
  </si>
  <si>
    <t>Prof. S. K. Dwivedi</t>
  </si>
  <si>
    <t>Protocol No. AP311736 Adjuvant Axitinib.</t>
  </si>
  <si>
    <t>Prof. Apul Goel</t>
  </si>
  <si>
    <t>Role of metabolites in acute spinal cord injury as a pronostic indicator of Neurological recovery using NMR spectroscopy.</t>
  </si>
  <si>
    <t>Prof. R. N. Srivastava</t>
  </si>
  <si>
    <t>Protocol No. TMC-ORI-10-01: A multicenter double blind randomized study to evaluate the efficacy and safety of single-dose IV ………………… skin structure inferction (SOLO II).</t>
  </si>
  <si>
    <t>M/s Medicine company</t>
  </si>
  <si>
    <t>Prof. Abhijeet Chandra</t>
  </si>
  <si>
    <t>A phase II open label multicenter clinical trial to evaluate the safety and efficacy of aral WCK 2349 (1000mg BID and 1200mg BID)……. Staophylococcus aureus ( MRSA).</t>
  </si>
  <si>
    <t>Wokhardt Ltd.</t>
  </si>
  <si>
    <t>Prof. Vinod Jain</t>
  </si>
  <si>
    <t>Early biomarkers identification of urinary bladder cancer using proteometabolomics approach.</t>
  </si>
  <si>
    <t>Uniroyal Biotech P.Ltd.</t>
  </si>
  <si>
    <t>Prof. S. N. Sankhwar</t>
  </si>
  <si>
    <t>Evaluation of efficacy and safety of polygeline in treatment of hypovolemia.</t>
  </si>
  <si>
    <t>bbott Healthcare</t>
  </si>
  <si>
    <t>Prof. Ajai Singh</t>
  </si>
  <si>
    <t>Efficacy and safety of long term ( 6 Month ) Innohep treatment versus anticoagulation with a vitamin K antagonist ( Warfarin ) for the treatment of acute venous thromboembolism in cancer patients.</t>
  </si>
  <si>
    <t>Prof. Seema Gupta</t>
  </si>
  <si>
    <t>A 12 week Single centric single blind study for evaluating the safety and efficacy of a pro sexual nutrient Nano leo in improving libido erection orgasm and sperm parameters.</t>
  </si>
  <si>
    <t>M/s Sanzyme Ltd.Hyderabad</t>
  </si>
  <si>
    <t>Prof. A. A. Mehdi</t>
  </si>
  <si>
    <t>A genetic study of affective spectrum disorders.</t>
  </si>
  <si>
    <t>M/s Intas</t>
  </si>
  <si>
    <t>Prof. S. C . Tiwari</t>
  </si>
  <si>
    <t>Prevalence of pattern of elder abuse negligence and mistreatment with special reference to mentally ill older adults.</t>
  </si>
  <si>
    <t>A prospective single blind multi center randomized trial of compare the Taxus element coronary stent system against the Xience prime coronary stent system in the treatment of a disbetic patient population in india. TUXEDO INDIA.</t>
  </si>
  <si>
    <t>M/s Max Neeman</t>
  </si>
  <si>
    <t>Prof. R. K. Saran</t>
  </si>
  <si>
    <t>An International Registry of longitudinal outcomes and associated cardiovascular comorbidities in patients with RheumAtoid Arthritis.</t>
  </si>
  <si>
    <t>CORRONA</t>
  </si>
  <si>
    <t xml:space="preserve">Prof.S.K.Das </t>
  </si>
  <si>
    <t>Protocol No. D4300C00002 (OSKIRA-2) A phase III multi-center randomized double blind placebo controlled oarallel group study of two dosing regimens of fostamatinib disodium in rheumatoid artjritis patients with an inadequate response to DMARDs Protocol No. D4300C00005 (OSKIRA-X).</t>
  </si>
  <si>
    <t>M/s.Panacea Bio-Tech Ltd.</t>
  </si>
  <si>
    <t>A phase Ilb 12 week randomized double blind paralled graup placebo controlled study to evaluate efficacy safety and Tolerability of 2, 4 and 6mg of revamilast in patients with active rheumatoid arthritis who have an inadequate response to methotrexate.</t>
  </si>
  <si>
    <t>Study A0081245 entitled " A phase III double blind randomized placebo controlled safety and efficacy study of once daily controlled release pregablin in the treatment of patient wih fibromyalgia.</t>
  </si>
  <si>
    <t>A Multicentr randomized double blind double dummy comparative trail of azithromycin SR vs Levofloxacin for the treatment of acute maxillary sinusitis in adults undergoing diagnostic sinus aspiration.</t>
  </si>
  <si>
    <t>Prof. Anupam Mishra</t>
  </si>
  <si>
    <t>SPD476-409: A phase 3b/4,open-label, Multicenter, prospective study to Evaluate effect of remission status on the ability to maintain or achieve clinical and Endoscop [ ic Remission during a 12- Month long term maintenance phase with 2.4g/day MMX Mesalamine/mesalazine once daily in adult subjects with ulcerative colitis.</t>
  </si>
  <si>
    <t>SHIRE</t>
  </si>
  <si>
    <t>Efficacy and safety of risorine in patients with newly diagnosed sputum positive pulmonary tuberculosis: A randomized single blind comparative clinical trial.</t>
  </si>
  <si>
    <t>Cadila Pharma</t>
  </si>
  <si>
    <t>Prof. R.A.S. Kushwaha</t>
  </si>
  <si>
    <t>AMAG-FER-IDA-301 Protocol- A Phase III, Randomized,Double-Blind, Placebo-Controlled Trial of Ferumoxytol for the treatment of Iron Deficiency Anemia" AMAG- FER- IDA-303Protocol: A phaseIII, open label extension trial of the safety and efficacy of ferumoxytol for the episodic treatment of iron deficiency Anemia.</t>
  </si>
  <si>
    <t>AMAG</t>
  </si>
  <si>
    <t>An international multi center label randomized study assessing the safety and efficacy of OZARELIX versus Goserelin depot (Zoladex) in men with prostate cancer Protocol No. SPI-153-1-01.</t>
  </si>
  <si>
    <t>Oncorx,Mumbai</t>
  </si>
  <si>
    <t>Protocol: A0081231 entitled: A 6 month, open label safety trail of pregabalin in Adolescents patients (12-16 year old) with Fibromyalgia.</t>
  </si>
  <si>
    <t>Prof. V. P. Sharma</t>
  </si>
  <si>
    <t>Protocol A0081180 entitled "A15- week randomized Double Blind parallel-Group placebo controlled flexible- dose safety and efficacy Study of pregabalin adolescents (12-16 year old) with  Fibromyalgia.</t>
  </si>
  <si>
    <t>A randomized double blind controlled trial of minocycline in japanese encephalitis.</t>
  </si>
  <si>
    <t>NBRC</t>
  </si>
  <si>
    <t>Prof. Rashmi Kumar</t>
  </si>
  <si>
    <t>A randomized active Therapy Controlled Phase 2 study to assess the safety and Efficacy of ADXS11-001 ……………………….  Cervix Cancer.</t>
  </si>
  <si>
    <t>Max Neeman</t>
  </si>
  <si>
    <t>Prof. Kirti Srivastava</t>
  </si>
  <si>
    <t>Multi Drug Pill in Reducing Candiovascular Events (Umpire Study).</t>
  </si>
  <si>
    <t>M/s Centre for Chronic Disease Control, New  Delhi</t>
  </si>
  <si>
    <t>A multicenter randomized double blind parallel group active ………………………....combination therapy compared to enalarpril ( Atmosphere study).</t>
  </si>
  <si>
    <t>Prof. Aniket Puri</t>
  </si>
  <si>
    <t>Surgical trial in Traumatic intra Hemorrhage.</t>
  </si>
  <si>
    <t>Prof. Sunil Singh</t>
  </si>
  <si>
    <t>A  Phase IV ,multicenter double blind controlled trial of Atenolol and Losartan for mild to moderate essential  hypertension.</t>
  </si>
  <si>
    <t>Medclin Research</t>
  </si>
  <si>
    <t>The Triology ACS Study.</t>
  </si>
  <si>
    <t>Protocol No. 20070782 A Randomized double blind placebo-controlled study to evaluate the long term safety and effcacy of darbepotein Alpha administered at 500ug once every- three weeks in Aneic Subjects with advanced stage Non-small Cell Lung Cancer receiving multicycle Chemotherapy.</t>
  </si>
  <si>
    <t>M/s Amgen, Mumbai</t>
  </si>
  <si>
    <t>Prof. M.L.B. Bhatt /Dr. Neelam Jamal/Dr.Rajendra Kumar</t>
  </si>
  <si>
    <t>Clinical Protocol No. HGS1006-C1074 : A Multi-Center, Continuation Tral of Belimuab (HGS1006, Lymphostat-B ), a Fully human Monocolnal Anti-BlyS Antibody, in Subject with Systemic lupus Erythematous (SLE) who completed the Phase 3 protocol No. HGS1006-C1056 or HGS1006-C1057.</t>
  </si>
  <si>
    <t>M/s Kendle india Pvt. Ltd.</t>
  </si>
  <si>
    <t>Study OV - 1012 : Double Placebo controlled efficacy and safety                               Study OV-1004 : Safety and Effectiveness of open lable clobazan  in subject with Gastaunt Syndrome</t>
  </si>
  <si>
    <t>M/s Ovation</t>
  </si>
  <si>
    <t>Prof. Manish Kr. Singh</t>
  </si>
  <si>
    <t>Protocol No. EFC10343 Efficacy and safety of AVE 5026 with ennoxaparin for the prevention thromboembolism in patients undergoing Hip fracture Surgery study Name save Hip 2 Version 2.0   .</t>
  </si>
  <si>
    <t>clinical Trial Protocol P276-00/21/08 An open label,multicenter phase II study to evaluate efficacy and safety of P276-00/21/08 in Indian subjects with recurrent, metastatic or unresectable locally advanced squamous cell carcinoma of head &amp; neck.</t>
  </si>
  <si>
    <t>Piramal Research</t>
  </si>
  <si>
    <t>Prof. Sanjeev Mishra</t>
  </si>
  <si>
    <t>Study A0081143 a randomized, double blind, parallel group multi center comparative flexible dose trial of pregnable versus gabapentin as adjunctive therapy in subjects with partial seizures.</t>
  </si>
  <si>
    <t>Prof. Rakesh Shukla</t>
  </si>
  <si>
    <t>EPO-ANE3010 a randomized, open-label, multi center, phase 3 Study of  Epoetin Alfa plus Standard Supportive Care versus Standard Supportive Care in Anemic Patients with Metastatic Breast Cancer Receiving Standard Chemotherapy.</t>
  </si>
  <si>
    <t>Johnoson &amp; Johnson/ Paraxel International Clinical Research Pvt.Ltd</t>
  </si>
  <si>
    <t xml:space="preserve">Prof. M. L. B. Bhatt </t>
  </si>
  <si>
    <t>NW-1015/016/III/2006- A Phase III double blind, placebo-controlled study to determine the efficacy and safety of a low 950mg/day)and high 9100 mg/day) dose of safinamide,as add on therapy in patients with idiopathic parkinson'sdisease with motor fluctuations, treated with a stable dose of levodopa and who may be reveiving concomitant treatment with stable dose of dopamine and/or an anticholinergic</t>
  </si>
  <si>
    <t>Clinical Psychepharmacology research group</t>
  </si>
  <si>
    <t>Protocol NO. 1199 an open Label,multicenter, followup trial to evaluate the long-term safety and efficacy of brivaracetam used as adjunctive treatment at a flexible dose up to a maximum of 100 mg/day in subjects aged 16 years or older suffering from epilepsy</t>
  </si>
  <si>
    <t>PPD</t>
  </si>
  <si>
    <t>Prof. Atul Agarwal</t>
  </si>
  <si>
    <t>Protocol No. 20050201 A Phase 3 Multicenter, randomized ,Placebo-controlled double blind trial of AMG 706 in combination with paciltaxel and carboplatin for advanced Non- Small Cell Lung Cancer</t>
  </si>
  <si>
    <t>M/s. AMGEN LTD.</t>
  </si>
  <si>
    <t>Prof. M. L. B. Bhatt / Dr.Naseem Jamal</t>
  </si>
  <si>
    <t>Oasis -7 Study</t>
  </si>
  <si>
    <t>St. John's Medial Collage</t>
  </si>
  <si>
    <t>Prof. V. K. Puri</t>
  </si>
  <si>
    <t xml:space="preserve"> Protocol No. 1252 A multicenter double blind parallel group plavebo controlled randomized study:evaluation of the efficacy and safety of brivaravetam in subjects with ----seizures </t>
  </si>
  <si>
    <t>Prof. R. K. Garg</t>
  </si>
  <si>
    <t>NW-1015/018/III/2006- A Phase III double blind, placebo-controlled study to determine the efficacy and safety of a low 950mg/day)and high 9100 mg/day) dose of safinamide,as add on therapy in patients with idiopathic parkinson'sdisease with motor fuluctuations, trated with a stable dose of levodopa and who may be reveiving concomitant tratment with stable dose of dopamine and/or an anticholinergic</t>
  </si>
  <si>
    <t>M/s Clinical Psychopharmacology Research</t>
  </si>
  <si>
    <t>“Protocol No. LAM 100036: A multicenter Double blind randomized parallel group evaluation of LAMICTALTM extended release adjunctive therapy in subject with primary generalized tonic clinic Seizures</t>
  </si>
  <si>
    <t xml:space="preserve">M/S Glaxo Smith Kline Pvt. </t>
  </si>
  <si>
    <t>Protocol No. CV185-158 A phase IV open label multi center………………………replecement surgery.</t>
  </si>
  <si>
    <t>A phase III randomized ………………..cancer in neoadivant setting.</t>
  </si>
  <si>
    <t>A prospective ,multicentre ……………..insemination cycles.</t>
  </si>
  <si>
    <t>Dr. Rekha Sachan</t>
  </si>
  <si>
    <t>Clinical Evaluation of GCB-70 in overweigh subjects : an add on study</t>
  </si>
  <si>
    <t>M/s Chemical Resource</t>
  </si>
  <si>
    <t>Dr. N.S.Verma</t>
  </si>
  <si>
    <t>A retrospective multi-centric study…………….the cspr it study AHPL-IN-14-02.</t>
  </si>
  <si>
    <t>Protocol RI -01-003 A double blind randomized ………rheumatoid  arthritis</t>
  </si>
  <si>
    <t>M/s Pfizer</t>
  </si>
  <si>
    <t>Dr. Punit Kumar</t>
  </si>
  <si>
    <t>A phase III, multi-national randomized ,masked controlled ………of the eye</t>
  </si>
  <si>
    <t>Dr. Vishal Katiyar</t>
  </si>
  <si>
    <t>Evaluation of efficacy and safety of riperaquine ……………..comparative multicentric study</t>
  </si>
  <si>
    <t>Dr. Kamlesh Kr. Gupta</t>
  </si>
  <si>
    <t>Assess the efficacy of furosap a testosterone booster …………an add on study.</t>
  </si>
  <si>
    <t>Prof. S.N.Shankhwar</t>
  </si>
  <si>
    <t>International multicenter randomized double blind………breast cancer patients. Protocol No. BCD-022-02</t>
  </si>
  <si>
    <t>M/s Biocad Russia</t>
  </si>
  <si>
    <t xml:space="preserve">Protocol 14V MC-jady (c) a phase 1 multicenter …… ………..Rheumatoid arthritis </t>
  </si>
  <si>
    <t>Dr.S.K.Das</t>
  </si>
  <si>
    <t>A prospective randomized multicentric ……..TRA-12.001.02.1.</t>
  </si>
  <si>
    <t>M/s Cadila Health</t>
  </si>
  <si>
    <t>Dr. Anand Kr. Mishra</t>
  </si>
  <si>
    <t>A double blind multicentric…………………..breast cancer.</t>
  </si>
  <si>
    <t>Venus Remedies</t>
  </si>
  <si>
    <t>A multicenter Randomized double masked,3 ……keratritis .(Protocol No-NVG09B113)</t>
  </si>
  <si>
    <t>M/s Children internation Pvt. Ltd.</t>
  </si>
  <si>
    <t>Dr. Siddharth Agarwal</t>
  </si>
  <si>
    <t>The proof of cocept study to assess……….PPIUD inserter.</t>
  </si>
  <si>
    <t>Population Services International</t>
  </si>
  <si>
    <t>Dr. Vinita Das</t>
  </si>
  <si>
    <t>Project-Efficacy evaluation of prunus dornestica……………An add on Study.</t>
  </si>
  <si>
    <t>Chemical Resources</t>
  </si>
  <si>
    <t>A Randomized, Multiple-dose multicenter ,comparative parallel stud………….Lymphoma (HERILY Study).</t>
  </si>
  <si>
    <t>A Double Blind randomized placebo-controlled, multicenter ……………..cardiovascular disease.</t>
  </si>
  <si>
    <t>M/s Amagen Technology</t>
  </si>
  <si>
    <t>A Prospective Comparative, Assessar, Blind ,Randomized …………...……….Wet AMD (Age related macular degeneration).</t>
  </si>
  <si>
    <t>M/s Lambda Therapeutics Research</t>
  </si>
  <si>
    <t>Dr.Sanjiv Kr. Gupta</t>
  </si>
  <si>
    <t>Indian Society for lead Anurenerss Research (INSLAR)</t>
  </si>
  <si>
    <t>Protocol -14V-MC-JADK: A Randomized………………Active Rheumatoid Arthritis.</t>
  </si>
  <si>
    <t>Comparative evaluation of efficacy and safety………………… ……..……..Orthopedic Pain.</t>
  </si>
  <si>
    <t>Dr. Harvinder Singh Pahwa</t>
  </si>
  <si>
    <t>M/s Sonofi</t>
  </si>
  <si>
    <t>Phramaceuticals Research Association India Pvt Ltd.</t>
  </si>
  <si>
    <t>Dr. V.S.Narain</t>
  </si>
  <si>
    <t>Protocol No. GGL-CT-08-11 A phase III prospective randomized open labelled multicentric paralled group ,three arms clinical study to evaluate the efficacy and safety between ……………chroni obstructive pulmonary disease (COPD).</t>
  </si>
  <si>
    <t>M/s Glenmark Pvt Ltd.</t>
  </si>
  <si>
    <t xml:space="preserve">Prof. Surya Kant </t>
  </si>
  <si>
    <t>Protocol No. TMC-ORI-10-02: A multicenter double blind randomized study to evaluate the efficacy and safety of single-dose IV ………………… skin structure inferction (SOLO II).</t>
  </si>
  <si>
    <t>M/s Medicine Company</t>
  </si>
  <si>
    <t>Uniroyal Biotech Pvt. Ltd.</t>
  </si>
  <si>
    <t>Foundation Meriux France</t>
  </si>
  <si>
    <t>Protocol No. 20070782 A Randomized double blind placebo-controlled study to evaluate the long term safety and effcacy……… multicycle Chemotherapy.</t>
  </si>
  <si>
    <t>M/s.Amgen,Mumbai</t>
  </si>
  <si>
    <t xml:space="preserve">Prof. M.L.B. Bhatt </t>
  </si>
  <si>
    <t>Protocol no.C0524T16- A Phase 2/3 Multicenter, randomized, placebo-controlled, double-blind study to evaluate the safety………..subcutaneously, in subjects with moderately to severely active Ulcerative Colitis</t>
  </si>
  <si>
    <t>Centocor Research</t>
  </si>
  <si>
    <t>Protocol No. 5077IL/0105 An International multicenter double blind Randomized placebo controlled study of the safety and efficacy of serogued TM and littium as Monotherepy in the treatment of  Acute Mania</t>
  </si>
  <si>
    <t>M/S Quinlites Spectrsl</t>
  </si>
  <si>
    <t>Prof. J. K. Trivedi</t>
  </si>
  <si>
    <t>Protocol No. TOPMAT PDMD-004(PRI/Top -INT-40) A randomized double-blind, multicenter placebo - 12 Week study of the safty and efficacy of two doses of piramate for the tretment of acute manic or mixed episodes in subject with Bipolar I disorder with an optinal open lable extension.</t>
  </si>
  <si>
    <t>Covance India Pharmaceuticals Services India P Ltd</t>
  </si>
  <si>
    <t>Protocol No. R092670-SCA-3004: A randomised, Double-Blind-Controlled, Parallel-Group study of Paliperidone Palmitate Evaluating Time to Relapse in Subject with Schizoaffective Disorder</t>
  </si>
  <si>
    <t>Quintiles</t>
  </si>
  <si>
    <t>H9P-MC-LNBD A study of the effeects of LY2216684 a selective norepinephrine reuptake inhibitor NERI in the treatment of major depression</t>
  </si>
  <si>
    <t>M/S Lilly Pharmace</t>
  </si>
  <si>
    <t>A prospective comparative open label randomized……non small cell lung cancer</t>
  </si>
  <si>
    <t>Cinical study to evaluate efficacy safety…..allergic conjunctivitis</t>
  </si>
  <si>
    <t>Dr. Sanjeev Gupta</t>
  </si>
  <si>
    <t>A study on severly malnourished children….3 districts of U.P.</t>
  </si>
  <si>
    <t>Nutritional Support team</t>
  </si>
  <si>
    <t>Dr. Archana Kumar</t>
  </si>
  <si>
    <t>A randomised open label…patinum based therapy</t>
  </si>
  <si>
    <t>A multicenter Double Blind Active controlled Paralled group two …….Hypertension in bith eyes "</t>
  </si>
  <si>
    <t xml:space="preserve">Dr. Pramod Kumar </t>
  </si>
  <si>
    <t>"A prospective Randomised double blind placebo-controlied 4 week parael group-------Treatment of Constipation"</t>
  </si>
  <si>
    <t>Prof.Kamlesh Gupta</t>
  </si>
  <si>
    <t>"A multicenter Controlled safety and efficacy of a fluocinolone ………………………. Posterior sesment of the eye"</t>
  </si>
  <si>
    <t>Prof. Vishal Katiyar</t>
  </si>
  <si>
    <t>Effect of Yoga based….and mechanistic study (UK)</t>
  </si>
  <si>
    <t>Dr. Sharad Chandra</t>
  </si>
  <si>
    <t>"Improve SCA Study"</t>
  </si>
  <si>
    <t>ABO7015 A Prosptective multicenter randomizzed double blined ………………………….Carticostroid"</t>
  </si>
  <si>
    <t>Prof. Santosh Kumar</t>
  </si>
  <si>
    <t>"Single blinded randomized comparative study ……………………. PPIUCD Inserter"</t>
  </si>
  <si>
    <t>Prof. Vinita Das</t>
  </si>
  <si>
    <t>"Protocul No-CV185-158 A phase IV open label Multi-center study------replacement surgery</t>
  </si>
  <si>
    <t>Prof.Ashish Kumar</t>
  </si>
  <si>
    <t>"A prospective Multincter---------inscmination cycles"</t>
  </si>
  <si>
    <t>Dr.Rekha Sachan</t>
  </si>
  <si>
    <t>An open label paralles Randomized study to Evaluate the pharmacokine------failure of prior chemotherapy"</t>
  </si>
  <si>
    <t>Prof. Sameer Gupta</t>
  </si>
  <si>
    <t>BM100-CC-03-1-01A Double Blind Randomized Achive Controlled Parallel Desigh---------Metastic Colorectal Cancer"</t>
  </si>
  <si>
    <t>Prof.Sameer Gupta</t>
  </si>
  <si>
    <t>"An open label Multicentric study to Evauation safety the---------------mucus and chest congestion</t>
  </si>
  <si>
    <t>Prof. R.A.S.Kushwaha</t>
  </si>
  <si>
    <t>"To study the efficacy and safety of Ferocyst in PCOS chemical Resources"</t>
  </si>
  <si>
    <t>Prof.P.L.Sankhwar</t>
  </si>
  <si>
    <t>"mnterrational study of cermparativehealth effectiveness with medical and invasive approaches" "Schaemia Trial</t>
  </si>
  <si>
    <t>"Safety and perfarmance registry for an all comers diabetic patient--------within daily clinical practice"</t>
  </si>
  <si>
    <t>Prof.Sharad Chardra</t>
  </si>
  <si>
    <t>A suveillance of invasive disease……………….5 years of age in india</t>
  </si>
  <si>
    <t>Dr. Shally Awasthi</t>
  </si>
  <si>
    <t>Efficacy evaluation of prunus dornestica……………An add on Study.</t>
  </si>
  <si>
    <t>-</t>
  </si>
  <si>
    <t>A prospective……………breast cancer.</t>
  </si>
  <si>
    <t>NW-1015/018/III/2006- A Phase III double blind, placebo-controlled study to determine the …………………. concomitant tratment with stable dose of dopamine and/or an anticholinergic</t>
  </si>
  <si>
    <t xml:space="preserve">M/s Glaxo Smith Kline Pvt </t>
  </si>
  <si>
    <t>Clarify Registry.</t>
  </si>
  <si>
    <t>Prof. V. S. Narain</t>
  </si>
  <si>
    <t>Protocol No. E3810-G000-301 A randomized Double - blind parallel study of rebeprazole extended-release 50 mg Versus Esomeprazole 40 mg for healing and symptomatic Relife of Moderate to sever Erosivere Gastroesophageal Reflux Disease (GERD).</t>
  </si>
  <si>
    <t>Eisai Medical Research</t>
  </si>
  <si>
    <t>clinical Trial Protocol P276-00/21/08 An open label,multicenter phase II study to evaluate efficacy and safety of P276-00/21/08 in Indian subjects……squamous cell carcinoma of head &amp; neck.</t>
  </si>
  <si>
    <t>NW-1015/016/III/2006- A Phase III double blind, placebo-controlled study to determine the efficacy and safety of a low 950mg/day)and high 9100 mg/day) dose of …………….dose of dopamine and/or an anticholinergic</t>
  </si>
  <si>
    <t>ninty thousand four hundred and fifty seven rupees and twenty paise</t>
  </si>
  <si>
    <t>one lakh seventy eight thousand two hundred and thirty two rupees.</t>
  </si>
  <si>
    <t>five lakhs thirty six thousand and four hundred rupees.</t>
  </si>
  <si>
    <t>two lakhs thirty five thousand and two hundred rupees.</t>
  </si>
  <si>
    <t>four lakhs fifty eight thousand nine humndred and ten rupees</t>
  </si>
  <si>
    <t>three lakhs seventy one thousand three hundred and fifty nine rupees</t>
  </si>
  <si>
    <t>four lakhs fourty four thousand two hundred and sixty six rupees</t>
  </si>
  <si>
    <t>twenty five thousand rupees</t>
  </si>
  <si>
    <t>seven lakhs fourty one thousand six hundred rupees</t>
  </si>
  <si>
    <t>two lakhs twenty six thousand eight hundred and fifty four rupees</t>
  </si>
  <si>
    <t>one lakh six thousand seven hundred and seventeen rupees</t>
  </si>
  <si>
    <t>three lakhs twenty thousand six hundred and twenty seven rupees</t>
  </si>
  <si>
    <t>two lakhs sixty four thousand two hundred rupees</t>
  </si>
  <si>
    <t>one lakh eighteen thousand two hundred and fifty rupees</t>
  </si>
  <si>
    <t>one lakh twenty eight thousand three hundred and four rupees</t>
  </si>
  <si>
    <t>ninty four thousand and thirty two rupees</t>
  </si>
  <si>
    <t>ninty five thousand two hundred and fifty six rupees</t>
  </si>
  <si>
    <t>two lakhs sixty one thousand ine hundred and fourty five rupees</t>
  </si>
  <si>
    <t>six lakhs sixty two thousand four hundred and fifty four rupees</t>
  </si>
  <si>
    <t>seventy one thousand eight hundred and twenty rupees</t>
  </si>
  <si>
    <t>six lakhs fourty seven thousand  eighteen rupees and twenty nine paise</t>
  </si>
  <si>
    <t>ninty thousand seven hundred and twenty rupees</t>
  </si>
  <si>
    <t>three lakhs ninty seven thousand and eight hundred rupees</t>
  </si>
  <si>
    <t>twenty three lakhs eighteen thousand and eighty six rupees</t>
  </si>
  <si>
    <t>thirteen lakhs fifty seven thousand four hundred and thirteen rupees</t>
  </si>
  <si>
    <t>one lakh ninty four thousand anf four hundred rupees</t>
  </si>
  <si>
    <t>one lakh fifty seven thousand nine hundred and fifty rupees</t>
  </si>
  <si>
    <t>one lakh fifty six thousand and three hundred rupees</t>
  </si>
  <si>
    <t>one lakh fifty one thousand and twenty rupees</t>
  </si>
  <si>
    <t>three lakhs sixty thousand and one hundred rupees</t>
  </si>
  <si>
    <t>three lakhs ninty seven thousand and nine rupees</t>
  </si>
  <si>
    <t>two lakhs sixty five thousand nine hundred and ten rupees</t>
  </si>
  <si>
    <t>nine thousand rupees</t>
  </si>
  <si>
    <t>two lakhs thirty two thousand eight hundred and seventy five rupees</t>
  </si>
  <si>
    <t>one lakh thirty five thousand rupees</t>
  </si>
  <si>
    <t>four lakhs sixty five thousand three hundred and eighty four rupees</t>
  </si>
  <si>
    <t>one lakh seven thousand one hundred and twenty rupees</t>
  </si>
  <si>
    <t>four lakhs seventeen thousand and eighty seven rupees</t>
  </si>
  <si>
    <t>eight lakhs one thousand five hundred and twenty two rupees</t>
  </si>
  <si>
    <t>one lakh thrty six thousand rupees</t>
  </si>
  <si>
    <t>one lakh eighty four thousand seven hundred and fouty seven rupees</t>
  </si>
  <si>
    <t>fouty thousand rupees</t>
  </si>
  <si>
    <t>fifty thousand anf four hundred rupees</t>
  </si>
  <si>
    <t>ninty five  thousand seven hundred twenty two rupees and thirty eight paise</t>
  </si>
  <si>
    <t>three lakhs nine thousand eight hundred eighty four rupees and fourty paise</t>
  </si>
  <si>
    <t>eighteen thousand seventy six rupees and fifity paise</t>
  </si>
  <si>
    <t>six lakhs ninty two thousand nine hundred and sixty three rupees</t>
  </si>
  <si>
    <t>seven lakhs fifty four thousand nine hundred and thirty three rupees</t>
  </si>
  <si>
    <t>six lakhs twenty thousand seven hundred and two rupees</t>
  </si>
  <si>
    <t>four lakhs eighty two thousand and ninty four rupees</t>
  </si>
  <si>
    <t>one lakh fifity six thousand and six hundred rupees</t>
  </si>
  <si>
    <t>four lakhs sixty six thousand four hundred eighty two rupees and ninty two paise</t>
  </si>
  <si>
    <t>sixty five thousand three hundred and eighty two rupees</t>
  </si>
  <si>
    <t>twenty one thousand one hundred and fifty rupees</t>
  </si>
  <si>
    <t>one lakh seventy thousand one hundred and one rupee and fourteen paise</t>
  </si>
  <si>
    <t>sixty thousand rupees</t>
  </si>
  <si>
    <t>thirty five thousand one hundred and ninty rupees.</t>
  </si>
  <si>
    <t>ninty four thousand nine hundred and fifty rupees</t>
  </si>
  <si>
    <t>two lakhs fourty eight thousand two hundred and eighty five rupees</t>
  </si>
  <si>
    <t>three lakhs sixty seven thousand nine hundred and thirty six rupees</t>
  </si>
  <si>
    <t>seventy five thousand rupees</t>
  </si>
  <si>
    <t>one lakh seventy five thousand two hundred and thirty five rupees</t>
  </si>
  <si>
    <t>three lakhs one thousand four hundred and seventy seven rupees</t>
  </si>
  <si>
    <t>fourty thousand nine hundred and five rupees</t>
  </si>
  <si>
    <t>two lakhs eighteen thousand three hundred and seventy six rupees</t>
  </si>
  <si>
    <t>three lakhs and twenty seven thousand rupees</t>
  </si>
  <si>
    <t>two lakhs fouty eight thousand five hundred and twenty one rupees</t>
  </si>
  <si>
    <t>two lakhs eighty four thousand and four hundred rupees</t>
  </si>
  <si>
    <t>three lakhs fourty seven thousand eight hundred and thiry rupees</t>
  </si>
  <si>
    <t>one lakh thirty five rupees</t>
  </si>
  <si>
    <t>five lakhs seventy six thousand nine h8undred rupees</t>
  </si>
  <si>
    <t>one lakh fifteen thousand three hundred and fourty four rupees</t>
  </si>
  <si>
    <t>twenty four thousand eight hundred and seventy rupees</t>
  </si>
  <si>
    <t>three lakh ninty nine thpousand six hundred and sixty five rupees</t>
  </si>
  <si>
    <t>two lakh ten thousand seven hundred ninty nine rupeesand eighty nine paise</t>
  </si>
  <si>
    <t>thirty five thousand nine hundred and ten rupees</t>
  </si>
  <si>
    <t>one lakh three thousand six hundred and eighty rupees</t>
  </si>
  <si>
    <t>sixty three thousand nine hundred rupees</t>
  </si>
  <si>
    <t>two lakhs twenty seven thousand seven hundred and fourty nine rupees</t>
  </si>
  <si>
    <t>fifty thousand rupees</t>
  </si>
  <si>
    <t>one lakh ninty one thousand one hundred and ten rupees</t>
  </si>
  <si>
    <t>fifteen thousand one hundred and twenty rupees</t>
  </si>
  <si>
    <t>one lakh thirty three thousand six hundred rupees and eighty paise</t>
  </si>
  <si>
    <t>two lakhs twenty thousand eight hundred ninty seven rupees and fourty paise</t>
  </si>
  <si>
    <t>eighty one thpousand three hundred and fifteen rupees</t>
  </si>
  <si>
    <t>fourty five thousand one hundred fourty seven rupees and five paise</t>
  </si>
  <si>
    <t>three lakhs sixty eight thousand four hundred and thirty seven rupees</t>
  </si>
  <si>
    <t>seventy one thousand five hundred and sixty rupees</t>
  </si>
  <si>
    <t>two lakhs twelve thousand and four hundred rupees</t>
  </si>
  <si>
    <t>one lakh seventeen thousand and five hundred rupees</t>
  </si>
  <si>
    <t>twenty five ;lakhs six thousand seven hundred and thirty three</t>
  </si>
  <si>
    <t>five lakhs eighty five thousand five hundred seventy six rupees</t>
  </si>
  <si>
    <t>four lakhs fourty six thousand one hundred thirty five rupees and eighty paise</t>
  </si>
  <si>
    <t>fourteen thousand one hundred and thirty four rupees</t>
  </si>
  <si>
    <t>forty thousand and five rupees</t>
  </si>
  <si>
    <t>fifty thousand eight hundred and fourty three rupees</t>
  </si>
  <si>
    <t>thirty one thousand four hundred and fourty rupees</t>
  </si>
  <si>
    <t>one lakh fifty nine thousand nine hundred seventy five rupees and ninty paise</t>
  </si>
  <si>
    <t>ninty eight thousand rupees</t>
  </si>
  <si>
    <t>seven thousand four hundred and seventy rupees</t>
  </si>
  <si>
    <t>four lakh thirty three thousand and fifty rupees</t>
  </si>
  <si>
    <t>four lakhs sixty six thousand six hundred and thirty six rupees</t>
  </si>
  <si>
    <t>forty two thousand seven hundred vand fifty rupees</t>
  </si>
  <si>
    <t>twenty seven lakhs forty two thousand one hundred and thirty six rupees</t>
  </si>
  <si>
    <t>fifteen thousand seven hundred and fifty rupees</t>
  </si>
  <si>
    <t>four lakhs thirteen thousand one hundred one rupees and seventy seven paise</t>
  </si>
  <si>
    <t>two lakhs seventy thousand rupees</t>
  </si>
  <si>
    <t>two lakh three thousand five hundred and eighty rupees</t>
  </si>
  <si>
    <t>twenty eight thousand six hundred rupees</t>
  </si>
  <si>
    <t>thirty three thousand three hundred rupees</t>
  </si>
  <si>
    <t>fifty four thousand rupees</t>
  </si>
  <si>
    <t>sixty four thousand nine hundred and two rupees</t>
  </si>
  <si>
    <t>forty five thousand rupees</t>
  </si>
  <si>
    <t>thirty three thousand two hundred and forty four rupees</t>
  </si>
  <si>
    <t>thirty six thousand rupees</t>
  </si>
  <si>
    <t>nine thousand seven hundred and eighty three rupees</t>
  </si>
  <si>
    <t xml:space="preserve">fifty four thousand five hundred and forty </t>
  </si>
  <si>
    <t>three lakhs seventy six thousand one hundred and seventy five rupees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</si>
</sst>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Times New Roman"/>
    </font>
    <font>
      <sz val="11"/>
      <color theme="1"/>
      <name val="Calibri"/>
      <family val="2"/>
      <scheme val="minor"/>
    </font>
    <font>
      <sz val="11"/>
      <name val="Times New Roman"/>
      <family val="1"/>
    </font>
    <font>
      <b/>
      <sz val="11"/>
      <color theme="1"/>
      <name val="Calibri"/>
      <scheme val="minor"/>
    </font>
    <font>
      <sz val="10"/>
      <name val="Arial"/>
      <family val="2"/>
    </font>
    <font>
      <sz val="11"/>
      <color rgb="FFFF0000"/>
      <name val="Calibri"/>
      <family val="2"/>
      <scheme val="minor"/>
    </font>
    <font>
      <b/>
      <sz val="12"/>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43" fontId="4" fillId="0" borderId="0" applyFont="0" applyFill="0" applyBorder="0" applyAlignment="0" applyProtection="0"/>
  </cellStyleXfs>
  <cellXfs count="44">
    <xf numFmtId="0" fontId="0" fillId="0" borderId="0" xfId="0"/>
    <xf numFmtId="0" fontId="0" fillId="0" borderId="0" xfId="0" applyAlignment="1">
      <alignment wrapText="1"/>
    </xf>
    <xf numFmtId="0" fontId="5" fillId="0" borderId="1" xfId="0" applyFont="1" applyFill="1" applyBorder="1" applyAlignment="1">
      <alignment horizontal="left" wrapText="1"/>
    </xf>
    <xf numFmtId="0" fontId="3" fillId="0" borderId="1" xfId="0" applyFont="1" applyFill="1" applyBorder="1" applyAlignment="1">
      <alignment horizontal="left"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0" fillId="3" borderId="1" xfId="0" applyFill="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Fill="1" applyBorder="1" applyAlignment="1">
      <alignment horizontal="left"/>
    </xf>
    <xf numFmtId="0" fontId="9" fillId="0" borderId="2" xfId="0" applyFont="1" applyFill="1" applyBorder="1" applyAlignment="1">
      <alignment vertical="center" wrapText="1"/>
    </xf>
    <xf numFmtId="0" fontId="9" fillId="0" borderId="2" xfId="0" applyFont="1" applyFill="1" applyBorder="1" applyAlignment="1">
      <alignment vertical="center"/>
    </xf>
    <xf numFmtId="0" fontId="0" fillId="0" borderId="0" xfId="0" applyAlignment="1">
      <alignment horizontal="center" vertical="center"/>
    </xf>
    <xf numFmtId="0" fontId="9" fillId="0" borderId="2" xfId="0" applyFont="1" applyFill="1" applyBorder="1" applyAlignment="1">
      <alignment horizontal="left" vertical="center" wrapText="1"/>
    </xf>
    <xf numFmtId="0" fontId="0" fillId="0" borderId="1" xfId="0" applyFill="1" applyBorder="1" applyAlignment="1">
      <alignment horizontal="left" vertical="center" wrapText="1"/>
    </xf>
    <xf numFmtId="0" fontId="0" fillId="3" borderId="1" xfId="0" applyFill="1" applyBorder="1" applyAlignment="1">
      <alignment horizontal="left" vertical="center" wrapText="1"/>
    </xf>
    <xf numFmtId="0" fontId="0" fillId="0" borderId="0" xfId="0" applyAlignment="1">
      <alignment horizontal="left" wrapText="1"/>
    </xf>
    <xf numFmtId="0" fontId="7" fillId="0" borderId="1" xfId="0" applyFont="1" applyFill="1" applyBorder="1" applyAlignment="1">
      <alignment horizontal="left" vertical="center"/>
    </xf>
    <xf numFmtId="0" fontId="0" fillId="0" borderId="1" xfId="0" applyFill="1" applyBorder="1" applyAlignment="1">
      <alignment horizontal="left" vertical="center"/>
    </xf>
    <xf numFmtId="0" fontId="3" fillId="0" borderId="1" xfId="0" applyFont="1" applyBorder="1" applyAlignment="1">
      <alignment horizontal="left"/>
    </xf>
    <xf numFmtId="0" fontId="0" fillId="0" borderId="0" xfId="0" applyAlignment="1">
      <alignment horizontal="left"/>
    </xf>
    <xf numFmtId="0" fontId="9" fillId="0" borderId="2" xfId="0" applyFont="1" applyFill="1" applyBorder="1" applyAlignment="1">
      <alignment horizontal="center" vertical="center" wrapText="1"/>
    </xf>
    <xf numFmtId="43" fontId="3" fillId="0" borderId="1" xfId="1" applyFont="1" applyFill="1" applyBorder="1" applyAlignment="1">
      <alignment horizontal="center" vertical="center"/>
    </xf>
    <xf numFmtId="2" fontId="3" fillId="0" borderId="1" xfId="1"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3" borderId="1" xfId="1" applyNumberFormat="1" applyFont="1" applyFill="1" applyBorder="1" applyAlignment="1">
      <alignment horizontal="center" vertical="center"/>
    </xf>
    <xf numFmtId="43" fontId="0" fillId="0" borderId="1" xfId="1" applyFont="1" applyFill="1" applyBorder="1" applyAlignment="1">
      <alignment horizontal="center" vertical="center"/>
    </xf>
    <xf numFmtId="43" fontId="4" fillId="0" borderId="1" xfId="1" applyFont="1" applyFill="1" applyBorder="1" applyAlignment="1">
      <alignment horizontal="center" vertical="center"/>
    </xf>
    <xf numFmtId="43" fontId="0" fillId="3" borderId="1" xfId="1" applyFont="1" applyFill="1" applyBorder="1" applyAlignment="1">
      <alignment horizontal="center" vertical="center"/>
    </xf>
    <xf numFmtId="43" fontId="0" fillId="3" borderId="1" xfId="1" applyFont="1" applyFill="1" applyBorder="1" applyAlignment="1">
      <alignment horizontal="center" vertical="center" wrapText="1"/>
    </xf>
    <xf numFmtId="43" fontId="8" fillId="0" borderId="1" xfId="1"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9" fillId="0" borderId="1" xfId="0"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J186"/>
  <sheetViews>
    <sheetView tabSelected="1" zoomScale="75" workbookViewId="0">
      <selection activeCell="H10" sqref="H1:H1048576"/>
    </sheetView>
  </sheetViews>
  <sheetFormatPr baseColWidth="10" defaultColWidth="8.83203125" defaultRowHeight="15" x14ac:dyDescent="0.2"/>
  <cols>
    <col min="4" max="4" width="6.33203125" customWidth="1"/>
    <col min="5" max="5" width="11.83203125" customWidth="1"/>
    <col min="6" max="6" width="28" style="19" customWidth="1"/>
    <col min="7" max="7" width="34.5" style="23" customWidth="1"/>
    <col min="8" max="8" width="79.1640625" style="1" customWidth="1"/>
    <col min="9" max="9" width="13.6640625" style="15" customWidth="1"/>
    <col min="10" max="10" width="25" style="37" customWidth="1"/>
    <col min="11" max="11" width="20.33203125" customWidth="1"/>
  </cols>
  <sheetData>
    <row r="3" spans="4:10" ht="16" x14ac:dyDescent="0.2">
      <c r="D3" s="39" t="s">
        <v>0</v>
      </c>
      <c r="E3" s="39"/>
      <c r="F3" s="39"/>
      <c r="G3" s="39"/>
      <c r="H3" s="39"/>
      <c r="I3" s="39"/>
      <c r="J3" s="39"/>
    </row>
    <row r="4" spans="4:10" ht="48" x14ac:dyDescent="0.2">
      <c r="D4" s="14" t="s">
        <v>1</v>
      </c>
      <c r="E4" s="14" t="s">
        <v>2</v>
      </c>
      <c r="F4" s="16" t="s">
        <v>3</v>
      </c>
      <c r="G4" s="16" t="s">
        <v>4</v>
      </c>
      <c r="H4" s="13" t="s">
        <v>5</v>
      </c>
      <c r="I4" s="24" t="s">
        <v>6</v>
      </c>
      <c r="J4" s="16" t="s">
        <v>7</v>
      </c>
    </row>
    <row r="5" spans="4:10" ht="48" x14ac:dyDescent="0.2">
      <c r="D5" s="40">
        <v>1</v>
      </c>
      <c r="E5" s="41" t="s">
        <v>8</v>
      </c>
      <c r="F5" s="17" t="s">
        <v>128</v>
      </c>
      <c r="G5" s="8"/>
      <c r="H5" s="8" t="s">
        <v>127</v>
      </c>
      <c r="I5" s="29">
        <v>90457.2</v>
      </c>
      <c r="J5" s="35" t="s">
        <v>295</v>
      </c>
    </row>
    <row r="6" spans="4:10" ht="39" x14ac:dyDescent="0.2">
      <c r="D6" s="40"/>
      <c r="E6" s="41"/>
      <c r="F6" s="17" t="s">
        <v>111</v>
      </c>
      <c r="G6" s="8"/>
      <c r="H6" s="8" t="s">
        <v>114</v>
      </c>
      <c r="I6" s="29">
        <v>0</v>
      </c>
      <c r="J6" s="35"/>
    </row>
    <row r="7" spans="4:10" ht="26" x14ac:dyDescent="0.2">
      <c r="D7" s="40"/>
      <c r="E7" s="41"/>
      <c r="F7" s="17" t="s">
        <v>111</v>
      </c>
      <c r="G7" s="8" t="s">
        <v>110</v>
      </c>
      <c r="H7" s="8" t="s">
        <v>109</v>
      </c>
      <c r="I7" s="29"/>
      <c r="J7" s="35"/>
    </row>
    <row r="8" spans="4:10" ht="39" x14ac:dyDescent="0.2">
      <c r="D8" s="40"/>
      <c r="E8" s="41"/>
      <c r="F8" s="17" t="s">
        <v>108</v>
      </c>
      <c r="G8" s="8"/>
      <c r="H8" s="8" t="s">
        <v>106</v>
      </c>
      <c r="I8" s="29">
        <v>0</v>
      </c>
      <c r="J8" s="35"/>
    </row>
    <row r="9" spans="4:10" ht="48" x14ac:dyDescent="0.2">
      <c r="D9" s="40"/>
      <c r="E9" s="41"/>
      <c r="F9" s="17" t="s">
        <v>13</v>
      </c>
      <c r="G9" s="8"/>
      <c r="H9" s="8" t="s">
        <v>11</v>
      </c>
      <c r="I9" s="29">
        <v>178232</v>
      </c>
      <c r="J9" s="35" t="s">
        <v>296</v>
      </c>
    </row>
    <row r="10" spans="4:10" ht="39" x14ac:dyDescent="0.2">
      <c r="D10" s="40"/>
      <c r="E10" s="41"/>
      <c r="F10" s="17" t="s">
        <v>228</v>
      </c>
      <c r="G10" s="8"/>
      <c r="H10" s="8" t="s">
        <v>226</v>
      </c>
      <c r="I10" s="29">
        <v>0</v>
      </c>
      <c r="J10" s="35"/>
    </row>
    <row r="11" spans="4:10" ht="39" x14ac:dyDescent="0.2">
      <c r="D11" s="40"/>
      <c r="E11" s="41"/>
      <c r="F11" s="17" t="s">
        <v>68</v>
      </c>
      <c r="G11" s="8"/>
      <c r="H11" s="8" t="s">
        <v>78</v>
      </c>
      <c r="I11" s="29">
        <v>536400</v>
      </c>
      <c r="J11" s="35" t="s">
        <v>297</v>
      </c>
    </row>
    <row r="12" spans="4:10" ht="48" x14ac:dyDescent="0.2">
      <c r="D12" s="40"/>
      <c r="E12" s="41"/>
      <c r="F12" s="17" t="s">
        <v>72</v>
      </c>
      <c r="G12" s="8"/>
      <c r="H12" s="8" t="s">
        <v>71</v>
      </c>
      <c r="I12" s="29">
        <v>235200</v>
      </c>
      <c r="J12" s="35" t="s">
        <v>298</v>
      </c>
    </row>
    <row r="13" spans="4:10" ht="26" x14ac:dyDescent="0.2">
      <c r="D13" s="40"/>
      <c r="E13" s="41"/>
      <c r="F13" s="17" t="s">
        <v>54</v>
      </c>
      <c r="G13" s="8"/>
      <c r="H13" s="8" t="s">
        <v>52</v>
      </c>
      <c r="I13" s="29">
        <v>0</v>
      </c>
      <c r="J13" s="35"/>
    </row>
    <row r="14" spans="4:10" ht="48" x14ac:dyDescent="0.2">
      <c r="D14" s="40"/>
      <c r="E14" s="41"/>
      <c r="F14" s="17" t="s">
        <v>60</v>
      </c>
      <c r="G14" s="8"/>
      <c r="H14" s="8" t="s">
        <v>58</v>
      </c>
      <c r="I14" s="29">
        <v>458910</v>
      </c>
      <c r="J14" s="35" t="s">
        <v>299</v>
      </c>
    </row>
    <row r="15" spans="4:10" ht="48" x14ac:dyDescent="0.2">
      <c r="D15" s="40"/>
      <c r="E15" s="41"/>
      <c r="F15" s="17" t="s">
        <v>80</v>
      </c>
      <c r="G15" s="8"/>
      <c r="H15" s="8" t="s">
        <v>214</v>
      </c>
      <c r="I15" s="29">
        <v>371359</v>
      </c>
      <c r="J15" s="35" t="s">
        <v>300</v>
      </c>
    </row>
    <row r="16" spans="4:10" ht="39" x14ac:dyDescent="0.2">
      <c r="D16" s="40"/>
      <c r="E16" s="41"/>
      <c r="F16" s="17" t="s">
        <v>166</v>
      </c>
      <c r="G16" s="8" t="s">
        <v>165</v>
      </c>
      <c r="H16" s="8" t="s">
        <v>164</v>
      </c>
      <c r="I16" s="30"/>
      <c r="J16" s="35"/>
    </row>
    <row r="17" spans="4:10" ht="39" x14ac:dyDescent="0.2">
      <c r="D17" s="40"/>
      <c r="E17" s="41"/>
      <c r="F17" s="17" t="s">
        <v>158</v>
      </c>
      <c r="G17" s="8" t="s">
        <v>163</v>
      </c>
      <c r="H17" s="8" t="s">
        <v>294</v>
      </c>
      <c r="I17" s="29">
        <v>0</v>
      </c>
      <c r="J17" s="36"/>
    </row>
    <row r="18" spans="4:10" ht="39" x14ac:dyDescent="0.2">
      <c r="D18" s="40"/>
      <c r="E18" s="41"/>
      <c r="F18" s="18" t="s">
        <v>235</v>
      </c>
      <c r="G18" s="9" t="s">
        <v>160</v>
      </c>
      <c r="H18" s="9" t="s">
        <v>159</v>
      </c>
      <c r="I18" s="31"/>
      <c r="J18" s="36"/>
    </row>
    <row r="19" spans="4:10" ht="26" x14ac:dyDescent="0.2">
      <c r="D19" s="40"/>
      <c r="E19" s="41"/>
      <c r="F19" s="18" t="s">
        <v>156</v>
      </c>
      <c r="G19" s="9" t="s">
        <v>155</v>
      </c>
      <c r="H19" s="9" t="s">
        <v>293</v>
      </c>
      <c r="I19" s="31">
        <v>0</v>
      </c>
      <c r="J19" s="36"/>
    </row>
    <row r="20" spans="4:10" ht="39" x14ac:dyDescent="0.2">
      <c r="D20" s="40"/>
      <c r="E20" s="41"/>
      <c r="F20" s="17" t="s">
        <v>87</v>
      </c>
      <c r="G20" s="8" t="s">
        <v>292</v>
      </c>
      <c r="H20" s="8" t="s">
        <v>291</v>
      </c>
      <c r="I20" s="29">
        <v>0</v>
      </c>
      <c r="J20" s="36"/>
    </row>
    <row r="21" spans="4:10" ht="45" x14ac:dyDescent="0.2">
      <c r="D21" s="40"/>
      <c r="E21" s="41"/>
      <c r="F21" s="17" t="s">
        <v>147</v>
      </c>
      <c r="G21" s="8" t="s">
        <v>234</v>
      </c>
      <c r="H21" s="8" t="s">
        <v>233</v>
      </c>
      <c r="I21" s="29">
        <f>80370+363896</f>
        <v>444266</v>
      </c>
      <c r="J21" s="36" t="s">
        <v>301</v>
      </c>
    </row>
    <row r="22" spans="4:10" ht="26" x14ac:dyDescent="0.2">
      <c r="D22" s="40"/>
      <c r="E22" s="41"/>
      <c r="F22" s="17" t="s">
        <v>290</v>
      </c>
      <c r="G22" s="8" t="s">
        <v>143</v>
      </c>
      <c r="H22" s="8" t="s">
        <v>142</v>
      </c>
      <c r="I22" s="29">
        <v>0</v>
      </c>
      <c r="J22" s="36"/>
    </row>
    <row r="23" spans="4:10" x14ac:dyDescent="0.2">
      <c r="D23" s="40"/>
      <c r="E23" s="41"/>
      <c r="F23" s="17" t="s">
        <v>108</v>
      </c>
      <c r="G23" s="8"/>
      <c r="H23" s="8" t="s">
        <v>289</v>
      </c>
      <c r="I23" s="29">
        <v>25000</v>
      </c>
      <c r="J23" s="36" t="s">
        <v>302</v>
      </c>
    </row>
    <row r="24" spans="4:10" ht="30" x14ac:dyDescent="0.2">
      <c r="D24" s="40"/>
      <c r="E24" s="41"/>
      <c r="F24" s="17" t="s">
        <v>139</v>
      </c>
      <c r="G24" s="8"/>
      <c r="H24" s="8" t="s">
        <v>138</v>
      </c>
      <c r="I24" s="29">
        <v>741600</v>
      </c>
      <c r="J24" s="36" t="s">
        <v>303</v>
      </c>
    </row>
    <row r="25" spans="4:10" ht="26" x14ac:dyDescent="0.2">
      <c r="D25" s="40"/>
      <c r="E25" s="41"/>
      <c r="F25" s="18" t="s">
        <v>108</v>
      </c>
      <c r="G25" s="9" t="s">
        <v>137</v>
      </c>
      <c r="H25" s="9" t="s">
        <v>136</v>
      </c>
      <c r="I25" s="31">
        <v>0</v>
      </c>
      <c r="J25" s="36"/>
    </row>
    <row r="26" spans="4:10" ht="39" x14ac:dyDescent="0.2">
      <c r="D26" s="40"/>
      <c r="E26" s="41"/>
      <c r="F26" s="18" t="s">
        <v>158</v>
      </c>
      <c r="G26" s="9" t="s">
        <v>288</v>
      </c>
      <c r="H26" s="9" t="s">
        <v>177</v>
      </c>
      <c r="I26" s="31">
        <v>0</v>
      </c>
      <c r="J26" s="36"/>
    </row>
    <row r="27" spans="4:10" x14ac:dyDescent="0.2">
      <c r="D27" s="40"/>
      <c r="E27" s="41"/>
      <c r="F27" s="11" t="s">
        <v>132</v>
      </c>
      <c r="G27" s="11" t="s">
        <v>131</v>
      </c>
      <c r="H27" s="11" t="s">
        <v>130</v>
      </c>
      <c r="I27" s="31"/>
      <c r="J27" s="36"/>
    </row>
    <row r="28" spans="4:10" ht="45" x14ac:dyDescent="0.2">
      <c r="D28" s="40"/>
      <c r="E28" s="41"/>
      <c r="F28" s="18" t="s">
        <v>128</v>
      </c>
      <c r="G28" s="9"/>
      <c r="H28" s="9" t="s">
        <v>129</v>
      </c>
      <c r="I28" s="31">
        <v>226854</v>
      </c>
      <c r="J28" s="36" t="s">
        <v>304</v>
      </c>
    </row>
    <row r="29" spans="4:10" ht="26" x14ac:dyDescent="0.2">
      <c r="D29" s="40"/>
      <c r="E29" s="41"/>
      <c r="F29" s="18" t="s">
        <v>158</v>
      </c>
      <c r="G29" s="9" t="s">
        <v>163</v>
      </c>
      <c r="H29" s="9" t="s">
        <v>287</v>
      </c>
      <c r="I29" s="31">
        <v>0</v>
      </c>
      <c r="J29" s="36"/>
    </row>
    <row r="30" spans="4:10" ht="30" x14ac:dyDescent="0.2">
      <c r="D30" s="40"/>
      <c r="E30" s="41"/>
      <c r="F30" s="17" t="s">
        <v>199</v>
      </c>
      <c r="G30" s="8"/>
      <c r="H30" s="8" t="s">
        <v>220</v>
      </c>
      <c r="I30" s="29">
        <v>106717</v>
      </c>
      <c r="J30" s="36" t="s">
        <v>305</v>
      </c>
    </row>
    <row r="31" spans="4:10" ht="26" x14ac:dyDescent="0.2">
      <c r="D31" s="40"/>
      <c r="E31" s="41"/>
      <c r="F31" s="17" t="s">
        <v>218</v>
      </c>
      <c r="G31" s="8"/>
      <c r="H31" s="8" t="s">
        <v>216</v>
      </c>
      <c r="I31" s="29"/>
      <c r="J31" s="36"/>
    </row>
    <row r="32" spans="4:10" ht="45" x14ac:dyDescent="0.2">
      <c r="D32" s="40"/>
      <c r="E32" s="41"/>
      <c r="F32" s="17" t="s">
        <v>207</v>
      </c>
      <c r="G32" s="8"/>
      <c r="H32" s="8" t="s">
        <v>205</v>
      </c>
      <c r="I32" s="29">
        <f>120978+103990+61542+34117</f>
        <v>320627</v>
      </c>
      <c r="J32" s="36" t="s">
        <v>306</v>
      </c>
    </row>
    <row r="33" spans="4:10" x14ac:dyDescent="0.2">
      <c r="D33" s="40"/>
      <c r="E33" s="41"/>
      <c r="F33" s="8" t="s">
        <v>285</v>
      </c>
      <c r="G33" s="20" t="s">
        <v>285</v>
      </c>
      <c r="H33" s="8" t="s">
        <v>286</v>
      </c>
      <c r="I33" s="29">
        <f>30000+181157</f>
        <v>211157</v>
      </c>
      <c r="J33" s="36"/>
    </row>
    <row r="34" spans="4:10" ht="30" x14ac:dyDescent="0.2">
      <c r="D34" s="40"/>
      <c r="E34" s="41"/>
      <c r="F34" s="17" t="s">
        <v>202</v>
      </c>
      <c r="G34" s="8" t="s">
        <v>204</v>
      </c>
      <c r="H34" s="8" t="s">
        <v>203</v>
      </c>
      <c r="I34" s="29">
        <f>93900+152000+18300</f>
        <v>264200</v>
      </c>
      <c r="J34" s="36" t="s">
        <v>307</v>
      </c>
    </row>
    <row r="35" spans="4:10" ht="30" x14ac:dyDescent="0.2">
      <c r="D35" s="40"/>
      <c r="E35" s="41"/>
      <c r="F35" s="17" t="s">
        <v>135</v>
      </c>
      <c r="G35" s="8" t="s">
        <v>285</v>
      </c>
      <c r="H35" s="8" t="s">
        <v>196</v>
      </c>
      <c r="I35" s="29">
        <f>30500+87750</f>
        <v>118250</v>
      </c>
      <c r="J35" s="36" t="s">
        <v>308</v>
      </c>
    </row>
    <row r="36" spans="4:10" ht="30" x14ac:dyDescent="0.2">
      <c r="D36" s="40"/>
      <c r="E36" s="41"/>
      <c r="F36" s="17" t="s">
        <v>195</v>
      </c>
      <c r="G36" s="8" t="s">
        <v>285</v>
      </c>
      <c r="H36" s="8" t="s">
        <v>194</v>
      </c>
      <c r="I36" s="29">
        <f>97200+11664+19440</f>
        <v>128304</v>
      </c>
      <c r="J36" s="36" t="s">
        <v>309</v>
      </c>
    </row>
    <row r="37" spans="4:10" ht="30" x14ac:dyDescent="0.2">
      <c r="D37" s="40"/>
      <c r="E37" s="41"/>
      <c r="F37" s="17" t="s">
        <v>199</v>
      </c>
      <c r="G37" s="8"/>
      <c r="H37" s="8" t="s">
        <v>198</v>
      </c>
      <c r="I37" s="29">
        <v>94032</v>
      </c>
      <c r="J37" s="36" t="s">
        <v>310</v>
      </c>
    </row>
    <row r="38" spans="4:10" ht="30" x14ac:dyDescent="0.2">
      <c r="D38" s="40"/>
      <c r="E38" s="41"/>
      <c r="F38" s="8" t="s">
        <v>195</v>
      </c>
      <c r="G38" s="8" t="s">
        <v>212</v>
      </c>
      <c r="H38" s="8" t="s">
        <v>284</v>
      </c>
      <c r="I38" s="29">
        <f>82296+12960</f>
        <v>95256</v>
      </c>
      <c r="J38" s="36" t="s">
        <v>311</v>
      </c>
    </row>
    <row r="39" spans="4:10" ht="45" x14ac:dyDescent="0.2">
      <c r="D39" s="40"/>
      <c r="E39" s="41"/>
      <c r="F39" s="17" t="s">
        <v>210</v>
      </c>
      <c r="G39" s="8"/>
      <c r="H39" s="8" t="s">
        <v>208</v>
      </c>
      <c r="I39" s="29">
        <f>165000+96145</f>
        <v>261145</v>
      </c>
      <c r="J39" s="36" t="s">
        <v>312</v>
      </c>
    </row>
    <row r="40" spans="4:10" x14ac:dyDescent="0.2">
      <c r="D40" s="40"/>
      <c r="E40" s="41"/>
      <c r="F40" s="17" t="s">
        <v>101</v>
      </c>
      <c r="G40" s="8"/>
      <c r="H40" s="8" t="s">
        <v>219</v>
      </c>
      <c r="I40" s="29"/>
      <c r="J40" s="36"/>
    </row>
    <row r="41" spans="4:10" ht="45" x14ac:dyDescent="0.2">
      <c r="D41" s="40"/>
      <c r="E41" s="41"/>
      <c r="F41" s="17" t="s">
        <v>191</v>
      </c>
      <c r="G41" s="8"/>
      <c r="H41" s="8" t="s">
        <v>190</v>
      </c>
      <c r="I41" s="29">
        <f>253889+408565</f>
        <v>662454</v>
      </c>
      <c r="J41" s="36" t="s">
        <v>313</v>
      </c>
    </row>
    <row r="42" spans="4:10" x14ac:dyDescent="0.2">
      <c r="D42" s="40"/>
      <c r="E42" s="41"/>
      <c r="F42" s="17" t="s">
        <v>283</v>
      </c>
      <c r="G42" s="8"/>
      <c r="H42" s="8" t="s">
        <v>282</v>
      </c>
      <c r="I42" s="29"/>
      <c r="J42" s="36"/>
    </row>
    <row r="43" spans="4:10" ht="30" x14ac:dyDescent="0.2">
      <c r="D43" s="40"/>
      <c r="E43" s="41"/>
      <c r="F43" s="17" t="s">
        <v>96</v>
      </c>
      <c r="G43" s="8"/>
      <c r="H43" s="8" t="s">
        <v>186</v>
      </c>
      <c r="I43" s="29">
        <v>71820</v>
      </c>
      <c r="J43" s="36" t="s">
        <v>314</v>
      </c>
    </row>
    <row r="44" spans="4:10" ht="45" x14ac:dyDescent="0.2">
      <c r="D44" s="40"/>
      <c r="E44" s="41"/>
      <c r="F44" s="17" t="s">
        <v>189</v>
      </c>
      <c r="G44" s="8"/>
      <c r="H44" s="8" t="s">
        <v>187</v>
      </c>
      <c r="I44" s="29">
        <v>647018.29</v>
      </c>
      <c r="J44" s="36" t="s">
        <v>315</v>
      </c>
    </row>
    <row r="45" spans="4:10" ht="30" x14ac:dyDescent="0.2">
      <c r="D45" s="40"/>
      <c r="E45" s="41"/>
      <c r="F45" s="17" t="s">
        <v>185</v>
      </c>
      <c r="G45" s="8"/>
      <c r="H45" s="8" t="s">
        <v>183</v>
      </c>
      <c r="I45" s="29">
        <f>77760+12960</f>
        <v>90720</v>
      </c>
      <c r="J45" s="36" t="s">
        <v>316</v>
      </c>
    </row>
    <row r="46" spans="4:10" ht="45" x14ac:dyDescent="0.2">
      <c r="D46" s="40"/>
      <c r="E46" s="41"/>
      <c r="F46" s="8" t="s">
        <v>281</v>
      </c>
      <c r="G46" s="21"/>
      <c r="H46" s="8" t="s">
        <v>280</v>
      </c>
      <c r="I46" s="29">
        <v>397800</v>
      </c>
      <c r="J46" s="36" t="s">
        <v>317</v>
      </c>
    </row>
    <row r="47" spans="4:10" ht="30" x14ac:dyDescent="0.2">
      <c r="D47" s="40"/>
      <c r="E47" s="41"/>
      <c r="F47" s="8" t="s">
        <v>80</v>
      </c>
      <c r="G47" s="21"/>
      <c r="H47" s="8" t="s">
        <v>279</v>
      </c>
      <c r="I47" s="29">
        <f>2268086+50000</f>
        <v>2318086</v>
      </c>
      <c r="J47" s="36" t="s">
        <v>318</v>
      </c>
    </row>
    <row r="48" spans="4:10" ht="45" x14ac:dyDescent="0.2">
      <c r="D48" s="40"/>
      <c r="E48" s="41"/>
      <c r="F48" s="17" t="s">
        <v>72</v>
      </c>
      <c r="G48" s="8"/>
      <c r="H48" s="8" t="s">
        <v>180</v>
      </c>
      <c r="I48" s="29">
        <f>912095+445344</f>
        <v>1357439</v>
      </c>
      <c r="J48" s="36" t="s">
        <v>319</v>
      </c>
    </row>
    <row r="49" spans="4:10" ht="30" x14ac:dyDescent="0.2">
      <c r="D49" s="40"/>
      <c r="E49" s="41"/>
      <c r="F49" s="11" t="s">
        <v>278</v>
      </c>
      <c r="G49" s="12"/>
      <c r="H49" s="11" t="s">
        <v>277</v>
      </c>
      <c r="I49" s="29">
        <f>162000+32400</f>
        <v>194400</v>
      </c>
      <c r="J49" s="36" t="s">
        <v>320</v>
      </c>
    </row>
    <row r="50" spans="4:10" ht="30" x14ac:dyDescent="0.2">
      <c r="D50" s="40"/>
      <c r="E50" s="41"/>
      <c r="F50" s="11" t="s">
        <v>276</v>
      </c>
      <c r="G50" s="8"/>
      <c r="H50" s="11" t="s">
        <v>275</v>
      </c>
      <c r="I50" s="29">
        <f>113400+44550</f>
        <v>157950</v>
      </c>
      <c r="J50" s="36" t="s">
        <v>321</v>
      </c>
    </row>
    <row r="51" spans="4:10" ht="30" x14ac:dyDescent="0.2">
      <c r="D51" s="40"/>
      <c r="E51" s="41"/>
      <c r="F51" s="11" t="s">
        <v>274</v>
      </c>
      <c r="G51" s="8"/>
      <c r="H51" s="11" t="s">
        <v>273</v>
      </c>
      <c r="I51" s="29">
        <v>156300</v>
      </c>
      <c r="J51" s="36" t="s">
        <v>322</v>
      </c>
    </row>
    <row r="52" spans="4:10" ht="30" x14ac:dyDescent="0.2">
      <c r="D52" s="40"/>
      <c r="E52" s="41"/>
      <c r="F52" s="11" t="s">
        <v>272</v>
      </c>
      <c r="G52" s="8"/>
      <c r="H52" s="11" t="s">
        <v>271</v>
      </c>
      <c r="I52" s="29">
        <v>151020</v>
      </c>
      <c r="J52" s="36" t="s">
        <v>323</v>
      </c>
    </row>
    <row r="53" spans="4:10" ht="30" x14ac:dyDescent="0.2">
      <c r="D53" s="40"/>
      <c r="E53" s="41"/>
      <c r="F53" s="11" t="s">
        <v>270</v>
      </c>
      <c r="G53" s="8"/>
      <c r="H53" s="11" t="s">
        <v>269</v>
      </c>
      <c r="I53" s="29">
        <f>350100+10000</f>
        <v>360100</v>
      </c>
      <c r="J53" s="36" t="s">
        <v>324</v>
      </c>
    </row>
    <row r="54" spans="4:10" ht="30" x14ac:dyDescent="0.2">
      <c r="D54" s="40"/>
      <c r="E54" s="41"/>
      <c r="F54" s="11" t="s">
        <v>268</v>
      </c>
      <c r="G54" s="8"/>
      <c r="H54" s="11" t="s">
        <v>267</v>
      </c>
      <c r="I54" s="29">
        <f>166172+127077+103760</f>
        <v>397009</v>
      </c>
      <c r="J54" s="36" t="s">
        <v>325</v>
      </c>
    </row>
    <row r="55" spans="4:10" ht="30" x14ac:dyDescent="0.2">
      <c r="D55" s="40"/>
      <c r="E55" s="41"/>
      <c r="F55" s="11" t="s">
        <v>266</v>
      </c>
      <c r="G55" s="8"/>
      <c r="H55" s="11" t="s">
        <v>265</v>
      </c>
      <c r="I55" s="29">
        <f>221512+44398</f>
        <v>265910</v>
      </c>
      <c r="J55" s="36" t="s">
        <v>326</v>
      </c>
    </row>
    <row r="56" spans="4:10" x14ac:dyDescent="0.2">
      <c r="D56" s="40"/>
      <c r="E56" s="41"/>
      <c r="F56" s="11" t="s">
        <v>264</v>
      </c>
      <c r="G56" s="8"/>
      <c r="H56" s="11" t="s">
        <v>263</v>
      </c>
      <c r="I56" s="29">
        <v>9000</v>
      </c>
      <c r="J56" s="36" t="s">
        <v>327</v>
      </c>
    </row>
    <row r="57" spans="4:10" ht="45" x14ac:dyDescent="0.2">
      <c r="D57" s="40"/>
      <c r="E57" s="41"/>
      <c r="F57" s="11" t="s">
        <v>60</v>
      </c>
      <c r="G57" s="8"/>
      <c r="H57" s="11" t="s">
        <v>262</v>
      </c>
      <c r="I57" s="29">
        <v>232875</v>
      </c>
      <c r="J57" s="36" t="s">
        <v>328</v>
      </c>
    </row>
    <row r="58" spans="4:10" ht="30" x14ac:dyDescent="0.2">
      <c r="D58" s="40"/>
      <c r="E58" s="41"/>
      <c r="F58" s="11" t="s">
        <v>261</v>
      </c>
      <c r="G58" s="8"/>
      <c r="H58" s="11" t="s">
        <v>260</v>
      </c>
      <c r="I58" s="29">
        <v>135000</v>
      </c>
      <c r="J58" s="36" t="s">
        <v>329</v>
      </c>
    </row>
    <row r="59" spans="4:10" ht="45" x14ac:dyDescent="0.2">
      <c r="D59" s="40"/>
      <c r="E59" s="41"/>
      <c r="F59" s="11" t="s">
        <v>259</v>
      </c>
      <c r="G59" s="8"/>
      <c r="H59" s="11" t="s">
        <v>258</v>
      </c>
      <c r="I59" s="29">
        <f>116622+348762</f>
        <v>465384</v>
      </c>
      <c r="J59" s="36" t="s">
        <v>330</v>
      </c>
    </row>
    <row r="60" spans="4:10" ht="30" x14ac:dyDescent="0.2">
      <c r="D60" s="40"/>
      <c r="E60" s="41"/>
      <c r="F60" s="11" t="s">
        <v>257</v>
      </c>
      <c r="G60" s="8"/>
      <c r="H60" s="11" t="s">
        <v>256</v>
      </c>
      <c r="I60" s="29">
        <f>31200+75920</f>
        <v>107120</v>
      </c>
      <c r="J60" s="36" t="s">
        <v>331</v>
      </c>
    </row>
    <row r="61" spans="4:10" ht="30" x14ac:dyDescent="0.2">
      <c r="D61" s="40"/>
      <c r="E61" s="41"/>
      <c r="F61" s="11" t="s">
        <v>255</v>
      </c>
      <c r="G61" s="8"/>
      <c r="H61" s="11" t="s">
        <v>254</v>
      </c>
      <c r="I61" s="29">
        <v>417087</v>
      </c>
      <c r="J61" s="36" t="s">
        <v>332</v>
      </c>
    </row>
    <row r="62" spans="4:10" ht="45" x14ac:dyDescent="0.2">
      <c r="D62" s="40"/>
      <c r="E62" s="41"/>
      <c r="F62" s="11" t="s">
        <v>72</v>
      </c>
      <c r="G62" s="8"/>
      <c r="H62" s="11" t="s">
        <v>253</v>
      </c>
      <c r="I62" s="29">
        <v>801522</v>
      </c>
      <c r="J62" s="36" t="s">
        <v>333</v>
      </c>
    </row>
    <row r="63" spans="4:10" ht="30" x14ac:dyDescent="0.2">
      <c r="D63" s="40"/>
      <c r="E63" s="41"/>
      <c r="F63" s="11" t="s">
        <v>252</v>
      </c>
      <c r="G63" s="8"/>
      <c r="H63" s="11" t="s">
        <v>251</v>
      </c>
      <c r="I63" s="29">
        <f>68000+68000</f>
        <v>136000</v>
      </c>
      <c r="J63" s="36" t="s">
        <v>334</v>
      </c>
    </row>
    <row r="64" spans="4:10" ht="45" x14ac:dyDescent="0.2">
      <c r="D64" s="40"/>
      <c r="E64" s="41"/>
      <c r="F64" s="11" t="s">
        <v>13</v>
      </c>
      <c r="G64" s="8"/>
      <c r="H64" s="11" t="s">
        <v>250</v>
      </c>
      <c r="I64" s="29">
        <v>184747</v>
      </c>
      <c r="J64" s="36" t="s">
        <v>335</v>
      </c>
    </row>
    <row r="65" spans="4:10" x14ac:dyDescent="0.2">
      <c r="D65" s="40"/>
      <c r="E65" s="41"/>
      <c r="F65" s="11" t="s">
        <v>249</v>
      </c>
      <c r="G65" s="8"/>
      <c r="H65" s="11" t="s">
        <v>248</v>
      </c>
      <c r="I65" s="29">
        <v>40000</v>
      </c>
      <c r="J65" s="36" t="s">
        <v>336</v>
      </c>
    </row>
    <row r="66" spans="4:10" ht="30" x14ac:dyDescent="0.2">
      <c r="D66" s="40"/>
      <c r="E66" s="41"/>
      <c r="F66" s="11" t="s">
        <v>72</v>
      </c>
      <c r="G66" s="8"/>
      <c r="H66" s="11" t="s">
        <v>247</v>
      </c>
      <c r="I66" s="29">
        <v>50400</v>
      </c>
      <c r="J66" s="36" t="s">
        <v>337</v>
      </c>
    </row>
    <row r="67" spans="4:10" ht="26" x14ac:dyDescent="0.2">
      <c r="D67" s="40"/>
      <c r="E67" s="41"/>
      <c r="F67" s="18" t="s">
        <v>24</v>
      </c>
      <c r="G67" s="9" t="s">
        <v>246</v>
      </c>
      <c r="H67" s="9" t="s">
        <v>245</v>
      </c>
      <c r="I67" s="32">
        <v>0</v>
      </c>
      <c r="J67" s="36"/>
    </row>
    <row r="68" spans="4:10" ht="26" x14ac:dyDescent="0.2">
      <c r="D68" s="40"/>
      <c r="E68" s="41"/>
      <c r="F68" s="18" t="s">
        <v>30</v>
      </c>
      <c r="G68" s="9" t="s">
        <v>244</v>
      </c>
      <c r="H68" s="9" t="s">
        <v>243</v>
      </c>
      <c r="I68" s="33"/>
      <c r="J68" s="36"/>
    </row>
    <row r="69" spans="4:10" ht="26" x14ac:dyDescent="0.2">
      <c r="D69" s="40"/>
      <c r="E69" s="41"/>
      <c r="F69" s="18" t="s">
        <v>24</v>
      </c>
      <c r="G69" s="9" t="s">
        <v>242</v>
      </c>
      <c r="H69" s="9" t="s">
        <v>22</v>
      </c>
      <c r="I69" s="32"/>
      <c r="J69" s="36"/>
    </row>
    <row r="70" spans="4:10" ht="45" x14ac:dyDescent="0.2">
      <c r="D70" s="40"/>
      <c r="E70" s="41"/>
      <c r="F70" s="18" t="s">
        <v>21</v>
      </c>
      <c r="G70" s="9"/>
      <c r="H70" s="9" t="s">
        <v>19</v>
      </c>
      <c r="I70" s="10">
        <v>95722.38</v>
      </c>
      <c r="J70" s="36" t="s">
        <v>338</v>
      </c>
    </row>
    <row r="71" spans="4:10" ht="52" x14ac:dyDescent="0.2">
      <c r="D71" s="40"/>
      <c r="E71" s="41"/>
      <c r="F71" s="18" t="s">
        <v>18</v>
      </c>
      <c r="G71" s="9"/>
      <c r="H71" s="9" t="s">
        <v>16</v>
      </c>
      <c r="I71" s="32">
        <f>152318.6+157565.8</f>
        <v>309884.40000000002</v>
      </c>
      <c r="J71" s="36" t="s">
        <v>339</v>
      </c>
    </row>
    <row r="72" spans="4:10" ht="39" x14ac:dyDescent="0.2">
      <c r="D72" s="40"/>
      <c r="E72" s="41"/>
      <c r="F72" s="17" t="s">
        <v>240</v>
      </c>
      <c r="G72" s="17" t="s">
        <v>239</v>
      </c>
      <c r="H72" s="8" t="s">
        <v>241</v>
      </c>
      <c r="I72" s="32">
        <v>0</v>
      </c>
      <c r="J72" s="36"/>
    </row>
    <row r="73" spans="4:10" ht="26" x14ac:dyDescent="0.2">
      <c r="D73" s="40"/>
      <c r="E73" s="41"/>
      <c r="F73" s="17" t="s">
        <v>240</v>
      </c>
      <c r="G73" s="17" t="s">
        <v>239</v>
      </c>
      <c r="H73" s="8" t="s">
        <v>238</v>
      </c>
      <c r="I73" s="32">
        <v>0</v>
      </c>
      <c r="J73" s="36"/>
    </row>
    <row r="74" spans="4:10" ht="42" x14ac:dyDescent="0.2">
      <c r="D74" s="42">
        <v>2</v>
      </c>
      <c r="E74" s="43" t="s">
        <v>9</v>
      </c>
      <c r="F74" s="7" t="s">
        <v>166</v>
      </c>
      <c r="G74" s="6" t="s">
        <v>165</v>
      </c>
      <c r="H74" s="6" t="s">
        <v>164</v>
      </c>
      <c r="I74" s="25"/>
      <c r="J74" s="36"/>
    </row>
    <row r="75" spans="4:10" ht="42" x14ac:dyDescent="0.2">
      <c r="D75" s="42"/>
      <c r="E75" s="43"/>
      <c r="F75" s="7" t="s">
        <v>87</v>
      </c>
      <c r="G75" s="6" t="s">
        <v>237</v>
      </c>
      <c r="H75" s="6" t="s">
        <v>236</v>
      </c>
      <c r="I75" s="25">
        <v>18076.5</v>
      </c>
      <c r="J75" s="36" t="s">
        <v>340</v>
      </c>
    </row>
    <row r="76" spans="4:10" ht="45" x14ac:dyDescent="0.2">
      <c r="D76" s="42"/>
      <c r="E76" s="43"/>
      <c r="F76" s="7" t="s">
        <v>235</v>
      </c>
      <c r="G76" s="6" t="s">
        <v>160</v>
      </c>
      <c r="H76" s="6" t="s">
        <v>159</v>
      </c>
      <c r="I76" s="26">
        <f>10000+10000+197299+200000+128320+66344+81000</f>
        <v>692963</v>
      </c>
      <c r="J76" s="36" t="s">
        <v>341</v>
      </c>
    </row>
    <row r="77" spans="4:10" ht="45" x14ac:dyDescent="0.2">
      <c r="D77" s="42"/>
      <c r="E77" s="43"/>
      <c r="F77" s="7" t="s">
        <v>147</v>
      </c>
      <c r="G77" s="6" t="s">
        <v>234</v>
      </c>
      <c r="H77" s="6" t="s">
        <v>233</v>
      </c>
      <c r="I77" s="26">
        <f>209565+156501+127989+132642+128236</f>
        <v>754933</v>
      </c>
      <c r="J77" s="36" t="s">
        <v>342</v>
      </c>
    </row>
    <row r="78" spans="4:10" ht="30" x14ac:dyDescent="0.2">
      <c r="D78" s="42"/>
      <c r="E78" s="43"/>
      <c r="F78" s="7" t="s">
        <v>139</v>
      </c>
      <c r="G78" s="6" t="s">
        <v>17</v>
      </c>
      <c r="H78" s="6" t="s">
        <v>138</v>
      </c>
      <c r="I78" s="27">
        <f>381600+36000+158400+6637+18000+5665+14400</f>
        <v>620702</v>
      </c>
      <c r="J78" s="36" t="s">
        <v>343</v>
      </c>
    </row>
    <row r="79" spans="4:10" x14ac:dyDescent="0.2">
      <c r="D79" s="42"/>
      <c r="E79" s="43"/>
      <c r="F79" s="7" t="s">
        <v>132</v>
      </c>
      <c r="G79" s="6" t="s">
        <v>131</v>
      </c>
      <c r="H79" s="6" t="s">
        <v>130</v>
      </c>
      <c r="I79" s="26">
        <v>0</v>
      </c>
      <c r="J79" s="36"/>
    </row>
    <row r="80" spans="4:10" ht="30" x14ac:dyDescent="0.2">
      <c r="D80" s="42"/>
      <c r="E80" s="43"/>
      <c r="F80" s="7" t="s">
        <v>128</v>
      </c>
      <c r="G80" s="6" t="s">
        <v>188</v>
      </c>
      <c r="H80" s="6" t="s">
        <v>129</v>
      </c>
      <c r="I80" s="26">
        <f>144000+5400+105840+226854</f>
        <v>482094</v>
      </c>
      <c r="J80" s="36" t="s">
        <v>344</v>
      </c>
    </row>
    <row r="81" spans="4:10" ht="30" x14ac:dyDescent="0.2">
      <c r="D81" s="42"/>
      <c r="E81" s="43"/>
      <c r="F81" s="7" t="s">
        <v>128</v>
      </c>
      <c r="G81" s="6" t="s">
        <v>188</v>
      </c>
      <c r="H81" s="6" t="s">
        <v>127</v>
      </c>
      <c r="I81" s="26">
        <v>156600</v>
      </c>
      <c r="J81" s="36" t="s">
        <v>345</v>
      </c>
    </row>
    <row r="82" spans="4:10" ht="45" x14ac:dyDescent="0.2">
      <c r="D82" s="42"/>
      <c r="E82" s="43"/>
      <c r="F82" s="7" t="s">
        <v>111</v>
      </c>
      <c r="G82" s="6" t="s">
        <v>110</v>
      </c>
      <c r="H82" s="6" t="s">
        <v>109</v>
      </c>
      <c r="I82" s="26">
        <f>356282.86+110200.06</f>
        <v>466482.92</v>
      </c>
      <c r="J82" s="36" t="s">
        <v>346</v>
      </c>
    </row>
    <row r="83" spans="4:10" x14ac:dyDescent="0.2">
      <c r="D83" s="42"/>
      <c r="E83" s="43"/>
      <c r="F83" s="7" t="s">
        <v>13</v>
      </c>
      <c r="G83" s="6" t="s">
        <v>232</v>
      </c>
      <c r="H83" s="6" t="s">
        <v>11</v>
      </c>
      <c r="I83" s="26">
        <v>0</v>
      </c>
      <c r="J83" s="36"/>
    </row>
    <row r="84" spans="4:10" x14ac:dyDescent="0.2">
      <c r="D84" s="42"/>
      <c r="E84" s="43"/>
      <c r="F84" s="7" t="s">
        <v>93</v>
      </c>
      <c r="G84" s="6" t="s">
        <v>231</v>
      </c>
      <c r="H84" s="6" t="s">
        <v>91</v>
      </c>
      <c r="I84" s="26">
        <v>0</v>
      </c>
      <c r="J84" s="36"/>
    </row>
    <row r="85" spans="4:10" ht="28" x14ac:dyDescent="0.2">
      <c r="D85" s="42"/>
      <c r="E85" s="43"/>
      <c r="F85" s="7" t="s">
        <v>87</v>
      </c>
      <c r="G85" s="6" t="s">
        <v>230</v>
      </c>
      <c r="H85" s="6" t="s">
        <v>229</v>
      </c>
      <c r="I85" s="26">
        <v>0</v>
      </c>
      <c r="J85" s="36"/>
    </row>
    <row r="86" spans="4:10" ht="42" x14ac:dyDescent="0.2">
      <c r="D86" s="42"/>
      <c r="E86" s="43"/>
      <c r="F86" s="7" t="s">
        <v>228</v>
      </c>
      <c r="G86" s="6" t="s">
        <v>227</v>
      </c>
      <c r="H86" s="6" t="s">
        <v>226</v>
      </c>
      <c r="I86" s="26">
        <v>65382</v>
      </c>
      <c r="J86" s="36" t="s">
        <v>347</v>
      </c>
    </row>
    <row r="87" spans="4:10" x14ac:dyDescent="0.2">
      <c r="D87" s="42"/>
      <c r="E87" s="43"/>
      <c r="F87" s="7" t="s">
        <v>82</v>
      </c>
      <c r="G87" s="6"/>
      <c r="H87" s="6" t="s">
        <v>81</v>
      </c>
      <c r="I87" s="26">
        <v>0</v>
      </c>
      <c r="J87" s="36"/>
    </row>
    <row r="88" spans="4:10" ht="30" x14ac:dyDescent="0.2">
      <c r="D88" s="42"/>
      <c r="E88" s="43"/>
      <c r="F88" s="7" t="s">
        <v>225</v>
      </c>
      <c r="G88" s="6" t="s">
        <v>76</v>
      </c>
      <c r="H88" s="6" t="s">
        <v>75</v>
      </c>
      <c r="I88" s="26">
        <v>21150</v>
      </c>
      <c r="J88" s="36" t="s">
        <v>348</v>
      </c>
    </row>
    <row r="89" spans="4:10" ht="28" x14ac:dyDescent="0.2">
      <c r="D89" s="42"/>
      <c r="E89" s="43"/>
      <c r="F89" s="7" t="s">
        <v>74</v>
      </c>
      <c r="G89" s="6" t="s">
        <v>188</v>
      </c>
      <c r="H89" s="6" t="s">
        <v>73</v>
      </c>
      <c r="I89" s="26">
        <v>0</v>
      </c>
      <c r="J89" s="36"/>
    </row>
    <row r="90" spans="4:10" ht="30" x14ac:dyDescent="0.2">
      <c r="D90" s="42"/>
      <c r="E90" s="43"/>
      <c r="F90" s="7" t="s">
        <v>72</v>
      </c>
      <c r="G90" s="6"/>
      <c r="H90" s="6" t="s">
        <v>71</v>
      </c>
      <c r="I90" s="26">
        <f>200000+35200</f>
        <v>235200</v>
      </c>
      <c r="J90" s="36" t="s">
        <v>298</v>
      </c>
    </row>
    <row r="91" spans="4:10" ht="45" x14ac:dyDescent="0.2">
      <c r="D91" s="42"/>
      <c r="E91" s="43"/>
      <c r="F91" s="7" t="s">
        <v>70</v>
      </c>
      <c r="G91" s="6" t="s">
        <v>224</v>
      </c>
      <c r="H91" s="6" t="s">
        <v>69</v>
      </c>
      <c r="I91" s="26">
        <f>70000+27200.65+60000+12900.49</f>
        <v>170101.13999999998</v>
      </c>
      <c r="J91" s="36" t="s">
        <v>349</v>
      </c>
    </row>
    <row r="92" spans="4:10" x14ac:dyDescent="0.2">
      <c r="D92" s="42"/>
      <c r="E92" s="43"/>
      <c r="F92" s="7" t="s">
        <v>63</v>
      </c>
      <c r="G92" s="6" t="s">
        <v>212</v>
      </c>
      <c r="H92" s="6" t="s">
        <v>61</v>
      </c>
      <c r="I92" s="26">
        <v>60000</v>
      </c>
      <c r="J92" s="36" t="s">
        <v>350</v>
      </c>
    </row>
    <row r="93" spans="4:10" ht="30" x14ac:dyDescent="0.2">
      <c r="D93" s="42"/>
      <c r="E93" s="43"/>
      <c r="F93" s="7" t="s">
        <v>60</v>
      </c>
      <c r="G93" s="6" t="s">
        <v>59</v>
      </c>
      <c r="H93" s="6" t="s">
        <v>58</v>
      </c>
      <c r="I93" s="26">
        <f>224370+91980+14490+19350</f>
        <v>350190</v>
      </c>
      <c r="J93" s="36" t="s">
        <v>351</v>
      </c>
    </row>
    <row r="94" spans="4:10" ht="28" x14ac:dyDescent="0.2">
      <c r="D94" s="42"/>
      <c r="E94" s="43"/>
      <c r="F94" s="7" t="s">
        <v>57</v>
      </c>
      <c r="G94" s="6" t="s">
        <v>223</v>
      </c>
      <c r="H94" s="6" t="s">
        <v>55</v>
      </c>
      <c r="I94" s="26">
        <v>0</v>
      </c>
      <c r="J94" s="36"/>
    </row>
    <row r="95" spans="4:10" ht="30" x14ac:dyDescent="0.2">
      <c r="D95" s="42"/>
      <c r="E95" s="43"/>
      <c r="F95" s="7" t="s">
        <v>222</v>
      </c>
      <c r="G95" s="6"/>
      <c r="H95" s="6" t="s">
        <v>49</v>
      </c>
      <c r="I95" s="26">
        <f>50000+44950</f>
        <v>94950</v>
      </c>
      <c r="J95" s="36" t="s">
        <v>352</v>
      </c>
    </row>
    <row r="96" spans="4:10" ht="45" x14ac:dyDescent="0.2">
      <c r="D96" s="42"/>
      <c r="E96" s="43"/>
      <c r="F96" s="7" t="s">
        <v>42</v>
      </c>
      <c r="G96" s="6" t="s">
        <v>41</v>
      </c>
      <c r="H96" s="6" t="s">
        <v>221</v>
      </c>
      <c r="I96" s="26">
        <f>77568+77568+9906+50000+20000+13243</f>
        <v>248285</v>
      </c>
      <c r="J96" s="36" t="s">
        <v>353</v>
      </c>
    </row>
    <row r="97" spans="4:10" ht="45" x14ac:dyDescent="0.2">
      <c r="D97" s="42"/>
      <c r="E97" s="43"/>
      <c r="F97" s="7" t="s">
        <v>199</v>
      </c>
      <c r="G97" s="6"/>
      <c r="H97" s="6" t="s">
        <v>220</v>
      </c>
      <c r="I97" s="26">
        <f>27000+19831+18000+53599+62293+93456+67747+26010</f>
        <v>367936</v>
      </c>
      <c r="J97" s="36" t="s">
        <v>354</v>
      </c>
    </row>
    <row r="98" spans="4:10" x14ac:dyDescent="0.2">
      <c r="D98" s="42"/>
      <c r="E98" s="43"/>
      <c r="F98" s="7" t="s">
        <v>101</v>
      </c>
      <c r="G98" s="6"/>
      <c r="H98" s="6" t="s">
        <v>219</v>
      </c>
      <c r="I98" s="26">
        <f>50000+25000</f>
        <v>75000</v>
      </c>
      <c r="J98" s="36" t="s">
        <v>355</v>
      </c>
    </row>
    <row r="99" spans="4:10" ht="45" x14ac:dyDescent="0.2">
      <c r="D99" s="42"/>
      <c r="E99" s="43"/>
      <c r="F99" s="7" t="s">
        <v>218</v>
      </c>
      <c r="G99" s="6" t="s">
        <v>217</v>
      </c>
      <c r="H99" s="6" t="s">
        <v>216</v>
      </c>
      <c r="I99" s="26">
        <f>42655+100000+32580</f>
        <v>175235</v>
      </c>
      <c r="J99" s="36" t="s">
        <v>356</v>
      </c>
    </row>
    <row r="100" spans="4:10" ht="45" x14ac:dyDescent="0.2">
      <c r="D100" s="42"/>
      <c r="E100" s="43"/>
      <c r="F100" s="7" t="s">
        <v>80</v>
      </c>
      <c r="G100" s="6" t="s">
        <v>215</v>
      </c>
      <c r="H100" s="6" t="s">
        <v>214</v>
      </c>
      <c r="I100" s="26">
        <f>100000+122510+78967</f>
        <v>301477</v>
      </c>
      <c r="J100" s="36" t="s">
        <v>357</v>
      </c>
    </row>
    <row r="101" spans="4:10" ht="30" x14ac:dyDescent="0.2">
      <c r="D101" s="42"/>
      <c r="E101" s="43"/>
      <c r="F101" s="7" t="s">
        <v>72</v>
      </c>
      <c r="G101" s="6"/>
      <c r="H101" s="6" t="s">
        <v>213</v>
      </c>
      <c r="I101" s="26">
        <v>40905</v>
      </c>
      <c r="J101" s="36" t="s">
        <v>358</v>
      </c>
    </row>
    <row r="102" spans="4:10" ht="45" x14ac:dyDescent="0.2">
      <c r="D102" s="42"/>
      <c r="E102" s="43"/>
      <c r="F102" s="7" t="s">
        <v>195</v>
      </c>
      <c r="G102" s="6" t="s">
        <v>212</v>
      </c>
      <c r="H102" s="6" t="s">
        <v>211</v>
      </c>
      <c r="I102" s="26">
        <f>64800+29000+3400+64800+15000+2496+32400+6480</f>
        <v>218376</v>
      </c>
      <c r="J102" s="36" t="s">
        <v>359</v>
      </c>
    </row>
    <row r="103" spans="4:10" ht="30" x14ac:dyDescent="0.2">
      <c r="D103" s="42"/>
      <c r="E103" s="43"/>
      <c r="F103" s="7" t="s">
        <v>210</v>
      </c>
      <c r="G103" s="6" t="s">
        <v>209</v>
      </c>
      <c r="H103" s="6" t="s">
        <v>208</v>
      </c>
      <c r="I103" s="26">
        <f>60000+129000+50000+28000+50000+10000</f>
        <v>327000</v>
      </c>
      <c r="J103" s="36" t="s">
        <v>360</v>
      </c>
    </row>
    <row r="104" spans="4:10" ht="45" x14ac:dyDescent="0.2">
      <c r="D104" s="42"/>
      <c r="E104" s="43"/>
      <c r="F104" s="7" t="s">
        <v>207</v>
      </c>
      <c r="G104" s="6" t="s">
        <v>206</v>
      </c>
      <c r="H104" s="6" t="s">
        <v>205</v>
      </c>
      <c r="I104" s="26">
        <f>30000+15000+50000+32543+100000+20978</f>
        <v>248521</v>
      </c>
      <c r="J104" s="36" t="s">
        <v>361</v>
      </c>
    </row>
    <row r="105" spans="4:10" ht="30" x14ac:dyDescent="0.2">
      <c r="D105" s="42"/>
      <c r="E105" s="43"/>
      <c r="F105" s="7" t="s">
        <v>202</v>
      </c>
      <c r="G105" s="6" t="s">
        <v>204</v>
      </c>
      <c r="H105" s="6" t="s">
        <v>203</v>
      </c>
      <c r="I105" s="26">
        <f>10800+25000+10100+94600+50000+80000+13900</f>
        <v>284400</v>
      </c>
      <c r="J105" s="36" t="s">
        <v>362</v>
      </c>
    </row>
    <row r="106" spans="4:10" ht="45" x14ac:dyDescent="0.2">
      <c r="D106" s="42"/>
      <c r="E106" s="43"/>
      <c r="F106" s="7" t="s">
        <v>202</v>
      </c>
      <c r="G106" s="6" t="s">
        <v>201</v>
      </c>
      <c r="H106" s="6" t="s">
        <v>200</v>
      </c>
      <c r="I106" s="26">
        <f>22500+20000+9250+35000+6625+127175+30000+19655+77625</f>
        <v>347830</v>
      </c>
      <c r="J106" s="36" t="s">
        <v>363</v>
      </c>
    </row>
    <row r="107" spans="4:10" x14ac:dyDescent="0.2">
      <c r="D107" s="42"/>
      <c r="E107" s="43"/>
      <c r="F107" s="7" t="s">
        <v>199</v>
      </c>
      <c r="G107" s="6"/>
      <c r="H107" s="6" t="s">
        <v>198</v>
      </c>
      <c r="I107" s="26">
        <f>27000+12771+20331+27882+12051</f>
        <v>100035</v>
      </c>
      <c r="J107" s="36" t="s">
        <v>364</v>
      </c>
    </row>
    <row r="108" spans="4:10" ht="30" x14ac:dyDescent="0.2">
      <c r="D108" s="42"/>
      <c r="E108" s="43"/>
      <c r="F108" s="7" t="s">
        <v>135</v>
      </c>
      <c r="G108" s="6" t="s">
        <v>197</v>
      </c>
      <c r="H108" s="6" t="s">
        <v>196</v>
      </c>
      <c r="I108" s="26">
        <v>576900</v>
      </c>
      <c r="J108" s="36" t="s">
        <v>365</v>
      </c>
    </row>
    <row r="109" spans="4:10" ht="30" x14ac:dyDescent="0.2">
      <c r="D109" s="42"/>
      <c r="E109" s="43"/>
      <c r="F109" s="7" t="s">
        <v>195</v>
      </c>
      <c r="G109" s="6" t="s">
        <v>184</v>
      </c>
      <c r="H109" s="6" t="s">
        <v>194</v>
      </c>
      <c r="I109" s="26">
        <f>56000+8800+9000+2664+32400+6480</f>
        <v>115344</v>
      </c>
      <c r="J109" s="36" t="s">
        <v>366</v>
      </c>
    </row>
    <row r="110" spans="4:10" ht="30" x14ac:dyDescent="0.2">
      <c r="D110" s="42"/>
      <c r="E110" s="43"/>
      <c r="F110" s="7" t="s">
        <v>193</v>
      </c>
      <c r="G110" s="6"/>
      <c r="H110" s="6" t="s">
        <v>192</v>
      </c>
      <c r="I110" s="26">
        <f>21000+3870</f>
        <v>24870</v>
      </c>
      <c r="J110" s="36" t="s">
        <v>367</v>
      </c>
    </row>
    <row r="111" spans="4:10" ht="45" x14ac:dyDescent="0.2">
      <c r="D111" s="42"/>
      <c r="E111" s="43"/>
      <c r="F111" s="7" t="s">
        <v>191</v>
      </c>
      <c r="G111" s="6"/>
      <c r="H111" s="6" t="s">
        <v>190</v>
      </c>
      <c r="I111" s="26">
        <f>50000+42076+100000+104132+103457</f>
        <v>399665</v>
      </c>
      <c r="J111" s="36" t="s">
        <v>368</v>
      </c>
    </row>
    <row r="112" spans="4:10" ht="45" x14ac:dyDescent="0.2">
      <c r="D112" s="42"/>
      <c r="E112" s="43"/>
      <c r="F112" s="7" t="s">
        <v>189</v>
      </c>
      <c r="G112" s="6" t="s">
        <v>188</v>
      </c>
      <c r="H112" s="6" t="s">
        <v>187</v>
      </c>
      <c r="I112" s="26">
        <f>47225+43752+9775.89+20000+70676+19371</f>
        <v>210799.89</v>
      </c>
      <c r="J112" s="36" t="s">
        <v>369</v>
      </c>
    </row>
    <row r="113" spans="4:10" ht="30" x14ac:dyDescent="0.2">
      <c r="D113" s="42"/>
      <c r="E113" s="43"/>
      <c r="F113" s="7" t="s">
        <v>96</v>
      </c>
      <c r="G113" s="6"/>
      <c r="H113" s="6" t="s">
        <v>186</v>
      </c>
      <c r="I113" s="26">
        <v>35910</v>
      </c>
      <c r="J113" s="36" t="s">
        <v>370</v>
      </c>
    </row>
    <row r="114" spans="4:10" ht="30" x14ac:dyDescent="0.2">
      <c r="D114" s="42"/>
      <c r="E114" s="43"/>
      <c r="F114" s="7" t="s">
        <v>185</v>
      </c>
      <c r="G114" s="6" t="s">
        <v>184</v>
      </c>
      <c r="H114" s="6" t="s">
        <v>183</v>
      </c>
      <c r="I114" s="26">
        <f>50000+14800+32400+6480</f>
        <v>103680</v>
      </c>
      <c r="J114" s="36" t="s">
        <v>371</v>
      </c>
    </row>
    <row r="115" spans="4:10" ht="30" x14ac:dyDescent="0.2">
      <c r="D115" s="42"/>
      <c r="E115" s="43"/>
      <c r="F115" s="5" t="s">
        <v>182</v>
      </c>
      <c r="G115" s="4"/>
      <c r="H115" s="4" t="s">
        <v>181</v>
      </c>
      <c r="I115" s="28">
        <f>50000+13900</f>
        <v>63900</v>
      </c>
      <c r="J115" s="36" t="s">
        <v>372</v>
      </c>
    </row>
    <row r="116" spans="4:10" ht="45" x14ac:dyDescent="0.2">
      <c r="D116" s="42"/>
      <c r="E116" s="43"/>
      <c r="F116" s="5" t="s">
        <v>72</v>
      </c>
      <c r="G116" s="4"/>
      <c r="H116" s="4" t="s">
        <v>180</v>
      </c>
      <c r="I116" s="28">
        <f>100000+127749</f>
        <v>227749</v>
      </c>
      <c r="J116" s="36" t="s">
        <v>373</v>
      </c>
    </row>
    <row r="117" spans="4:10" x14ac:dyDescent="0.2">
      <c r="D117" s="42"/>
      <c r="E117" s="43"/>
      <c r="F117" s="5" t="s">
        <v>66</v>
      </c>
      <c r="G117" s="4"/>
      <c r="H117" s="4" t="s">
        <v>179</v>
      </c>
      <c r="I117" s="28">
        <v>50000</v>
      </c>
      <c r="J117" s="36" t="s">
        <v>374</v>
      </c>
    </row>
    <row r="118" spans="4:10" ht="43" x14ac:dyDescent="0.2">
      <c r="D118" s="38">
        <v>3</v>
      </c>
      <c r="E118" s="38" t="s">
        <v>10</v>
      </c>
      <c r="F118" s="3" t="s">
        <v>158</v>
      </c>
      <c r="G118" s="2" t="s">
        <v>178</v>
      </c>
      <c r="H118" s="2" t="s">
        <v>177</v>
      </c>
      <c r="I118" s="25"/>
      <c r="J118" s="36"/>
    </row>
    <row r="119" spans="4:10" ht="57" x14ac:dyDescent="0.2">
      <c r="D119" s="38"/>
      <c r="E119" s="38"/>
      <c r="F119" s="3" t="s">
        <v>158</v>
      </c>
      <c r="G119" s="2" t="s">
        <v>176</v>
      </c>
      <c r="H119" s="2" t="s">
        <v>175</v>
      </c>
      <c r="I119" s="25"/>
      <c r="J119" s="36"/>
    </row>
    <row r="120" spans="4:10" ht="30" x14ac:dyDescent="0.2">
      <c r="D120" s="38"/>
      <c r="E120" s="38"/>
      <c r="F120" s="3" t="s">
        <v>174</v>
      </c>
      <c r="G120" s="3" t="s">
        <v>165</v>
      </c>
      <c r="H120" s="2" t="s">
        <v>173</v>
      </c>
      <c r="I120" s="25">
        <f>49979+37199+57220+24208+7100+15404</f>
        <v>191110</v>
      </c>
      <c r="J120" s="36" t="s">
        <v>375</v>
      </c>
    </row>
    <row r="121" spans="4:10" x14ac:dyDescent="0.2">
      <c r="D121" s="38"/>
      <c r="E121" s="38"/>
      <c r="F121" s="3" t="s">
        <v>172</v>
      </c>
      <c r="G121" s="2" t="s">
        <v>171</v>
      </c>
      <c r="H121" s="2" t="s">
        <v>170</v>
      </c>
      <c r="I121" s="25"/>
      <c r="J121" s="36"/>
    </row>
    <row r="122" spans="4:10" ht="30" x14ac:dyDescent="0.2">
      <c r="D122" s="38"/>
      <c r="E122" s="38"/>
      <c r="F122" s="3" t="s">
        <v>169</v>
      </c>
      <c r="G122" s="2" t="s">
        <v>168</v>
      </c>
      <c r="H122" s="2" t="s">
        <v>167</v>
      </c>
      <c r="I122" s="25">
        <f>13608+1512</f>
        <v>15120</v>
      </c>
      <c r="J122" s="36" t="s">
        <v>376</v>
      </c>
    </row>
    <row r="123" spans="4:10" ht="45" x14ac:dyDescent="0.2">
      <c r="D123" s="38"/>
      <c r="E123" s="38"/>
      <c r="F123" s="3" t="s">
        <v>166</v>
      </c>
      <c r="G123" s="2" t="s">
        <v>165</v>
      </c>
      <c r="H123" s="2" t="s">
        <v>164</v>
      </c>
      <c r="I123" s="25">
        <f>18977.4+33005+18977.4+16502+46139</f>
        <v>133600.79999999999</v>
      </c>
      <c r="J123" s="36" t="s">
        <v>377</v>
      </c>
    </row>
    <row r="124" spans="4:10" ht="57" x14ac:dyDescent="0.2">
      <c r="D124" s="38"/>
      <c r="E124" s="38"/>
      <c r="F124" s="3" t="s">
        <v>158</v>
      </c>
      <c r="G124" s="2" t="s">
        <v>163</v>
      </c>
      <c r="H124" s="2" t="s">
        <v>162</v>
      </c>
      <c r="I124" s="25"/>
      <c r="J124" s="36"/>
    </row>
    <row r="125" spans="4:10" ht="45" x14ac:dyDescent="0.2">
      <c r="D125" s="38"/>
      <c r="E125" s="38"/>
      <c r="F125" s="3" t="s">
        <v>161</v>
      </c>
      <c r="G125" s="3" t="s">
        <v>160</v>
      </c>
      <c r="H125" s="2" t="s">
        <v>159</v>
      </c>
      <c r="I125" s="25">
        <f>50000+63684+107213.4</f>
        <v>220897.4</v>
      </c>
      <c r="J125" s="36" t="s">
        <v>378</v>
      </c>
    </row>
    <row r="126" spans="4:10" ht="29" x14ac:dyDescent="0.2">
      <c r="D126" s="38"/>
      <c r="E126" s="38"/>
      <c r="F126" s="3" t="s">
        <v>158</v>
      </c>
      <c r="G126" s="2" t="s">
        <v>53</v>
      </c>
      <c r="H126" s="2" t="s">
        <v>157</v>
      </c>
      <c r="I126" s="25"/>
      <c r="J126" s="36"/>
    </row>
    <row r="127" spans="4:10" ht="43" x14ac:dyDescent="0.2">
      <c r="D127" s="38"/>
      <c r="E127" s="38"/>
      <c r="F127" s="2" t="s">
        <v>156</v>
      </c>
      <c r="G127" s="2" t="s">
        <v>155</v>
      </c>
      <c r="H127" s="2" t="s">
        <v>154</v>
      </c>
      <c r="I127" s="25">
        <v>81315</v>
      </c>
      <c r="J127" s="36" t="s">
        <v>379</v>
      </c>
    </row>
    <row r="128" spans="4:10" ht="29" x14ac:dyDescent="0.2">
      <c r="D128" s="38"/>
      <c r="E128" s="38"/>
      <c r="F128" s="3" t="s">
        <v>66</v>
      </c>
      <c r="G128" s="2" t="s">
        <v>56</v>
      </c>
      <c r="H128" s="2" t="s">
        <v>153</v>
      </c>
      <c r="I128" s="25"/>
      <c r="J128" s="36"/>
    </row>
    <row r="129" spans="4:10" ht="29" x14ac:dyDescent="0.2">
      <c r="D129" s="38"/>
      <c r="E129" s="38"/>
      <c r="F129" s="3" t="s">
        <v>152</v>
      </c>
      <c r="G129" s="2" t="s">
        <v>151</v>
      </c>
      <c r="H129" s="2" t="s">
        <v>150</v>
      </c>
      <c r="I129" s="25"/>
      <c r="J129" s="36"/>
    </row>
    <row r="130" spans="4:10" ht="45" x14ac:dyDescent="0.2">
      <c r="D130" s="38"/>
      <c r="E130" s="38"/>
      <c r="F130" s="3" t="s">
        <v>68</v>
      </c>
      <c r="G130" s="2" t="s">
        <v>149</v>
      </c>
      <c r="H130" s="2" t="s">
        <v>148</v>
      </c>
      <c r="I130" s="25">
        <v>45147.05</v>
      </c>
      <c r="J130" s="36" t="s">
        <v>380</v>
      </c>
    </row>
    <row r="131" spans="4:10" ht="45" x14ac:dyDescent="0.2">
      <c r="D131" s="38"/>
      <c r="E131" s="38"/>
      <c r="F131" s="3" t="s">
        <v>147</v>
      </c>
      <c r="G131" s="2" t="s">
        <v>146</v>
      </c>
      <c r="H131" s="2" t="s">
        <v>145</v>
      </c>
      <c r="I131" s="25">
        <f>8496+8100+151254+112396+88191</f>
        <v>368437</v>
      </c>
      <c r="J131" s="36" t="s">
        <v>381</v>
      </c>
    </row>
    <row r="132" spans="4:10" x14ac:dyDescent="0.2">
      <c r="D132" s="38"/>
      <c r="E132" s="38"/>
      <c r="F132" s="3" t="s">
        <v>139</v>
      </c>
      <c r="G132" s="2"/>
      <c r="H132" s="2" t="s">
        <v>144</v>
      </c>
      <c r="I132" s="25"/>
      <c r="J132" s="36"/>
    </row>
    <row r="133" spans="4:10" ht="29" x14ac:dyDescent="0.2">
      <c r="D133" s="38"/>
      <c r="E133" s="38"/>
      <c r="F133" s="3" t="s">
        <v>77</v>
      </c>
      <c r="G133" s="2" t="s">
        <v>143</v>
      </c>
      <c r="H133" s="2" t="s">
        <v>142</v>
      </c>
      <c r="I133" s="25"/>
      <c r="J133" s="36"/>
    </row>
    <row r="134" spans="4:10" ht="30" x14ac:dyDescent="0.2">
      <c r="D134" s="38"/>
      <c r="E134" s="38"/>
      <c r="F134" s="3" t="s">
        <v>141</v>
      </c>
      <c r="G134" s="2"/>
      <c r="H134" s="2" t="s">
        <v>140</v>
      </c>
      <c r="I134" s="25">
        <v>71560</v>
      </c>
      <c r="J134" s="36" t="s">
        <v>382</v>
      </c>
    </row>
    <row r="135" spans="4:10" ht="30" x14ac:dyDescent="0.2">
      <c r="D135" s="38"/>
      <c r="E135" s="38"/>
      <c r="F135" s="3" t="s">
        <v>139</v>
      </c>
      <c r="G135" s="2" t="s">
        <v>17</v>
      </c>
      <c r="H135" s="2" t="s">
        <v>138</v>
      </c>
      <c r="I135" s="25">
        <f>54000+32400+43200+50400+18000+14400</f>
        <v>212400</v>
      </c>
      <c r="J135" s="36" t="s">
        <v>383</v>
      </c>
    </row>
    <row r="136" spans="4:10" ht="29" x14ac:dyDescent="0.2">
      <c r="D136" s="38"/>
      <c r="E136" s="38"/>
      <c r="F136" s="3" t="s">
        <v>108</v>
      </c>
      <c r="G136" s="2" t="s">
        <v>137</v>
      </c>
      <c r="H136" s="2" t="s">
        <v>136</v>
      </c>
      <c r="I136" s="25"/>
      <c r="J136" s="36"/>
    </row>
    <row r="137" spans="4:10" ht="30" x14ac:dyDescent="0.2">
      <c r="D137" s="38"/>
      <c r="E137" s="38"/>
      <c r="F137" s="3" t="s">
        <v>135</v>
      </c>
      <c r="G137" s="2" t="s">
        <v>134</v>
      </c>
      <c r="H137" s="2" t="s">
        <v>133</v>
      </c>
      <c r="I137" s="25">
        <v>117500</v>
      </c>
      <c r="J137" s="36" t="s">
        <v>384</v>
      </c>
    </row>
    <row r="138" spans="4:10" ht="30" x14ac:dyDescent="0.2">
      <c r="D138" s="38"/>
      <c r="E138" s="38"/>
      <c r="F138" s="2" t="s">
        <v>132</v>
      </c>
      <c r="G138" s="2" t="s">
        <v>131</v>
      </c>
      <c r="H138" s="2" t="s">
        <v>130</v>
      </c>
      <c r="I138" s="25">
        <f>2270568+236165</f>
        <v>2506733</v>
      </c>
      <c r="J138" s="36" t="s">
        <v>385</v>
      </c>
    </row>
    <row r="139" spans="4:10" ht="30" x14ac:dyDescent="0.2">
      <c r="D139" s="38"/>
      <c r="E139" s="38"/>
      <c r="F139" s="2" t="s">
        <v>128</v>
      </c>
      <c r="G139" s="2" t="s">
        <v>53</v>
      </c>
      <c r="H139" s="2" t="s">
        <v>129</v>
      </c>
      <c r="I139" s="25">
        <f>482400+90000+13176</f>
        <v>585576</v>
      </c>
      <c r="J139" s="36" t="s">
        <v>386</v>
      </c>
    </row>
    <row r="140" spans="4:10" ht="45" x14ac:dyDescent="0.2">
      <c r="D140" s="38"/>
      <c r="E140" s="38"/>
      <c r="F140" s="2" t="s">
        <v>128</v>
      </c>
      <c r="G140" s="2" t="s">
        <v>53</v>
      </c>
      <c r="H140" s="2" t="s">
        <v>127</v>
      </c>
      <c r="I140" s="25">
        <f>361828.8+84307</f>
        <v>446135.8</v>
      </c>
      <c r="J140" s="36" t="s">
        <v>387</v>
      </c>
    </row>
    <row r="141" spans="4:10" ht="29" x14ac:dyDescent="0.2">
      <c r="D141" s="38"/>
      <c r="E141" s="38"/>
      <c r="F141" s="2" t="s">
        <v>82</v>
      </c>
      <c r="G141" s="2" t="s">
        <v>126</v>
      </c>
      <c r="H141" s="2" t="s">
        <v>125</v>
      </c>
      <c r="I141" s="25"/>
      <c r="J141" s="36"/>
    </row>
    <row r="142" spans="4:10" ht="57" x14ac:dyDescent="0.2">
      <c r="D142" s="38"/>
      <c r="E142" s="38"/>
      <c r="F142" s="2" t="s">
        <v>87</v>
      </c>
      <c r="G142" s="2" t="s">
        <v>124</v>
      </c>
      <c r="H142" s="2" t="s">
        <v>123</v>
      </c>
      <c r="I142" s="25">
        <v>14134</v>
      </c>
      <c r="J142" s="36" t="s">
        <v>388</v>
      </c>
    </row>
    <row r="143" spans="4:10" ht="29" x14ac:dyDescent="0.2">
      <c r="D143" s="38"/>
      <c r="E143" s="38"/>
      <c r="F143" s="2" t="s">
        <v>122</v>
      </c>
      <c r="G143" s="2" t="s">
        <v>121</v>
      </c>
      <c r="H143" s="2" t="s">
        <v>120</v>
      </c>
      <c r="I143" s="25">
        <f>9000+10170+20835</f>
        <v>40005</v>
      </c>
      <c r="J143" s="36" t="s">
        <v>389</v>
      </c>
    </row>
    <row r="144" spans="4:10" ht="57" x14ac:dyDescent="0.2">
      <c r="D144" s="38"/>
      <c r="E144" s="38"/>
      <c r="F144" s="2" t="s">
        <v>87</v>
      </c>
      <c r="G144" s="2" t="s">
        <v>119</v>
      </c>
      <c r="H144" s="2" t="s">
        <v>118</v>
      </c>
      <c r="I144" s="25">
        <v>50843</v>
      </c>
      <c r="J144" s="36" t="s">
        <v>390</v>
      </c>
    </row>
    <row r="145" spans="4:10" ht="43" x14ac:dyDescent="0.2">
      <c r="D145" s="38"/>
      <c r="E145" s="38"/>
      <c r="F145" s="3" t="s">
        <v>117</v>
      </c>
      <c r="G145" s="2" t="s">
        <v>53</v>
      </c>
      <c r="H145" s="2" t="s">
        <v>116</v>
      </c>
      <c r="I145" s="25"/>
      <c r="J145" s="36"/>
    </row>
    <row r="146" spans="4:10" ht="29" x14ac:dyDescent="0.2">
      <c r="D146" s="38"/>
      <c r="E146" s="38"/>
      <c r="F146" s="3" t="s">
        <v>111</v>
      </c>
      <c r="G146" s="2"/>
      <c r="H146" s="2" t="s">
        <v>115</v>
      </c>
      <c r="I146" s="25"/>
      <c r="J146" s="36"/>
    </row>
    <row r="147" spans="4:10" ht="43" x14ac:dyDescent="0.2">
      <c r="D147" s="38"/>
      <c r="E147" s="38"/>
      <c r="F147" s="3" t="s">
        <v>111</v>
      </c>
      <c r="G147" s="2"/>
      <c r="H147" s="2" t="s">
        <v>114</v>
      </c>
      <c r="I147" s="25">
        <v>31440</v>
      </c>
      <c r="J147" s="36" t="s">
        <v>391</v>
      </c>
    </row>
    <row r="148" spans="4:10" ht="45" x14ac:dyDescent="0.2">
      <c r="D148" s="38"/>
      <c r="E148" s="38"/>
      <c r="F148" s="2" t="s">
        <v>66</v>
      </c>
      <c r="G148" s="2" t="s">
        <v>113</v>
      </c>
      <c r="H148" s="2" t="s">
        <v>112</v>
      </c>
      <c r="I148" s="25">
        <f>23874.3+120857.4+15244.2</f>
        <v>159975.9</v>
      </c>
      <c r="J148" s="36" t="s">
        <v>392</v>
      </c>
    </row>
    <row r="149" spans="4:10" ht="29" x14ac:dyDescent="0.2">
      <c r="D149" s="38"/>
      <c r="E149" s="38"/>
      <c r="F149" s="3" t="s">
        <v>111</v>
      </c>
      <c r="G149" s="2" t="s">
        <v>110</v>
      </c>
      <c r="H149" s="2" t="s">
        <v>109</v>
      </c>
      <c r="I149" s="25"/>
      <c r="J149" s="36"/>
    </row>
    <row r="150" spans="4:10" ht="43" x14ac:dyDescent="0.2">
      <c r="D150" s="38"/>
      <c r="E150" s="38"/>
      <c r="F150" s="2" t="s">
        <v>108</v>
      </c>
      <c r="G150" s="2" t="s">
        <v>107</v>
      </c>
      <c r="H150" s="2" t="s">
        <v>106</v>
      </c>
      <c r="I150" s="25"/>
      <c r="J150" s="36"/>
    </row>
    <row r="151" spans="4:10" ht="29" x14ac:dyDescent="0.2">
      <c r="D151" s="38"/>
      <c r="E151" s="38"/>
      <c r="F151" s="2" t="s">
        <v>104</v>
      </c>
      <c r="G151" s="2" t="s">
        <v>103</v>
      </c>
      <c r="H151" s="2" t="s">
        <v>105</v>
      </c>
      <c r="I151" s="25"/>
      <c r="J151" s="36"/>
    </row>
    <row r="152" spans="4:10" x14ac:dyDescent="0.2">
      <c r="D152" s="38"/>
      <c r="E152" s="38"/>
      <c r="F152" s="2" t="s">
        <v>104</v>
      </c>
      <c r="G152" s="2" t="s">
        <v>103</v>
      </c>
      <c r="H152" s="2" t="s">
        <v>102</v>
      </c>
      <c r="I152" s="25"/>
      <c r="J152" s="36"/>
    </row>
    <row r="153" spans="4:10" ht="29" x14ac:dyDescent="0.2">
      <c r="D153" s="38"/>
      <c r="E153" s="38"/>
      <c r="F153" s="2" t="s">
        <v>101</v>
      </c>
      <c r="G153" s="2" t="s">
        <v>100</v>
      </c>
      <c r="H153" s="2" t="s">
        <v>99</v>
      </c>
      <c r="I153" s="25"/>
      <c r="J153" s="36"/>
    </row>
    <row r="154" spans="4:10" ht="29" x14ac:dyDescent="0.2">
      <c r="D154" s="38"/>
      <c r="E154" s="38"/>
      <c r="F154" s="2" t="s">
        <v>98</v>
      </c>
      <c r="G154" s="2"/>
      <c r="H154" s="2" t="s">
        <v>97</v>
      </c>
      <c r="I154" s="25"/>
      <c r="J154" s="36"/>
    </row>
    <row r="155" spans="4:10" x14ac:dyDescent="0.2">
      <c r="D155" s="38"/>
      <c r="E155" s="38"/>
      <c r="F155" s="2" t="s">
        <v>96</v>
      </c>
      <c r="G155" s="2" t="s">
        <v>95</v>
      </c>
      <c r="H155" s="2" t="s">
        <v>94</v>
      </c>
      <c r="I155" s="25"/>
      <c r="J155" s="36"/>
    </row>
    <row r="156" spans="4:10" x14ac:dyDescent="0.2">
      <c r="D156" s="38"/>
      <c r="E156" s="38"/>
      <c r="F156" s="2" t="s">
        <v>93</v>
      </c>
      <c r="G156" s="2" t="s">
        <v>92</v>
      </c>
      <c r="H156" s="2" t="s">
        <v>91</v>
      </c>
      <c r="I156" s="25">
        <f>38000+60000</f>
        <v>98000</v>
      </c>
      <c r="J156" s="36" t="s">
        <v>393</v>
      </c>
    </row>
    <row r="157" spans="4:10" ht="30" x14ac:dyDescent="0.2">
      <c r="D157" s="38"/>
      <c r="E157" s="38"/>
      <c r="F157" s="2" t="s">
        <v>90</v>
      </c>
      <c r="G157" s="2" t="s">
        <v>89</v>
      </c>
      <c r="H157" s="2" t="s">
        <v>88</v>
      </c>
      <c r="I157" s="25">
        <v>7470</v>
      </c>
      <c r="J157" s="36" t="s">
        <v>394</v>
      </c>
    </row>
    <row r="158" spans="4:10" ht="30" x14ac:dyDescent="0.2">
      <c r="D158" s="38"/>
      <c r="E158" s="38"/>
      <c r="F158" s="2" t="s">
        <v>87</v>
      </c>
      <c r="G158" s="2" t="s">
        <v>86</v>
      </c>
      <c r="H158" s="2" t="s">
        <v>85</v>
      </c>
      <c r="I158" s="25">
        <v>433050</v>
      </c>
      <c r="J158" s="36" t="s">
        <v>395</v>
      </c>
    </row>
    <row r="159" spans="4:10" ht="29" x14ac:dyDescent="0.2">
      <c r="D159" s="38"/>
      <c r="E159" s="38"/>
      <c r="F159" s="3" t="s">
        <v>84</v>
      </c>
      <c r="G159" s="2" t="s">
        <v>53</v>
      </c>
      <c r="H159" s="2" t="s">
        <v>83</v>
      </c>
      <c r="I159" s="25"/>
      <c r="J159" s="36"/>
    </row>
    <row r="160" spans="4:10" x14ac:dyDescent="0.2">
      <c r="D160" s="38"/>
      <c r="E160" s="38"/>
      <c r="F160" s="2" t="s">
        <v>82</v>
      </c>
      <c r="G160" s="2"/>
      <c r="H160" s="2" t="s">
        <v>81</v>
      </c>
      <c r="I160" s="25"/>
      <c r="J160" s="36"/>
    </row>
    <row r="161" spans="4:10" ht="43" x14ac:dyDescent="0.2">
      <c r="D161" s="38"/>
      <c r="E161" s="38"/>
      <c r="F161" s="2" t="s">
        <v>80</v>
      </c>
      <c r="G161" s="2" t="s">
        <v>79</v>
      </c>
      <c r="H161" s="2" t="s">
        <v>78</v>
      </c>
      <c r="I161" s="25">
        <v>466636</v>
      </c>
      <c r="J161" s="36" t="s">
        <v>396</v>
      </c>
    </row>
    <row r="162" spans="4:10" ht="30" x14ac:dyDescent="0.2">
      <c r="D162" s="38"/>
      <c r="E162" s="38"/>
      <c r="F162" s="3" t="s">
        <v>77</v>
      </c>
      <c r="G162" s="2" t="s">
        <v>76</v>
      </c>
      <c r="H162" s="2" t="s">
        <v>75</v>
      </c>
      <c r="I162" s="25">
        <f>21150+21600</f>
        <v>42750</v>
      </c>
      <c r="J162" s="36" t="s">
        <v>397</v>
      </c>
    </row>
    <row r="163" spans="4:10" ht="45" x14ac:dyDescent="0.2">
      <c r="D163" s="38"/>
      <c r="E163" s="38"/>
      <c r="F163" s="2" t="s">
        <v>74</v>
      </c>
      <c r="G163" s="2" t="s">
        <v>53</v>
      </c>
      <c r="H163" s="2" t="s">
        <v>73</v>
      </c>
      <c r="I163" s="25">
        <f>752587+1161482+774785+53282</f>
        <v>2742136</v>
      </c>
      <c r="J163" s="36" t="s">
        <v>398</v>
      </c>
    </row>
    <row r="164" spans="4:10" ht="30" x14ac:dyDescent="0.2">
      <c r="D164" s="38"/>
      <c r="E164" s="38"/>
      <c r="F164" s="2" t="s">
        <v>72</v>
      </c>
      <c r="G164" s="2"/>
      <c r="H164" s="2" t="s">
        <v>71</v>
      </c>
      <c r="I164" s="25">
        <v>15750</v>
      </c>
      <c r="J164" s="36" t="s">
        <v>399</v>
      </c>
    </row>
    <row r="165" spans="4:10" ht="45" x14ac:dyDescent="0.2">
      <c r="D165" s="38"/>
      <c r="E165" s="38"/>
      <c r="F165" s="2" t="s">
        <v>70</v>
      </c>
      <c r="G165" s="2" t="s">
        <v>50</v>
      </c>
      <c r="H165" s="2" t="s">
        <v>69</v>
      </c>
      <c r="I165" s="25">
        <f>231306.45+163615+18180.32</f>
        <v>413101.77</v>
      </c>
      <c r="J165" s="36" t="s">
        <v>400</v>
      </c>
    </row>
    <row r="166" spans="4:10" ht="30" x14ac:dyDescent="0.2">
      <c r="D166" s="38"/>
      <c r="E166" s="38"/>
      <c r="F166" s="3" t="s">
        <v>68</v>
      </c>
      <c r="G166" s="2"/>
      <c r="H166" s="2" t="s">
        <v>67</v>
      </c>
      <c r="I166" s="25">
        <v>270000</v>
      </c>
      <c r="J166" s="36" t="s">
        <v>401</v>
      </c>
    </row>
    <row r="167" spans="4:10" ht="29" x14ac:dyDescent="0.2">
      <c r="D167" s="38"/>
      <c r="E167" s="38"/>
      <c r="F167" s="3" t="s">
        <v>66</v>
      </c>
      <c r="G167" s="2" t="s">
        <v>65</v>
      </c>
      <c r="H167" s="2" t="s">
        <v>64</v>
      </c>
      <c r="I167" s="25"/>
      <c r="J167" s="36"/>
    </row>
    <row r="168" spans="4:10" x14ac:dyDescent="0.2">
      <c r="D168" s="38"/>
      <c r="E168" s="38"/>
      <c r="F168" s="2" t="s">
        <v>63</v>
      </c>
      <c r="G168" s="2" t="s">
        <v>62</v>
      </c>
      <c r="H168" s="2" t="s">
        <v>61</v>
      </c>
      <c r="I168" s="25">
        <v>60000</v>
      </c>
      <c r="J168" s="36" t="s">
        <v>350</v>
      </c>
    </row>
    <row r="169" spans="4:10" ht="30" x14ac:dyDescent="0.2">
      <c r="D169" s="38"/>
      <c r="E169" s="38"/>
      <c r="F169" s="2" t="s">
        <v>60</v>
      </c>
      <c r="G169" s="2" t="s">
        <v>59</v>
      </c>
      <c r="H169" s="2" t="s">
        <v>58</v>
      </c>
      <c r="I169" s="25">
        <f>43560+100000+55880+4140</f>
        <v>203580</v>
      </c>
      <c r="J169" s="36" t="s">
        <v>402</v>
      </c>
    </row>
    <row r="170" spans="4:10" ht="30" x14ac:dyDescent="0.2">
      <c r="D170" s="38"/>
      <c r="E170" s="38"/>
      <c r="F170" s="2" t="s">
        <v>57</v>
      </c>
      <c r="G170" s="2" t="s">
        <v>56</v>
      </c>
      <c r="H170" s="2" t="s">
        <v>55</v>
      </c>
      <c r="I170" s="25">
        <f>16000+12600</f>
        <v>28600</v>
      </c>
      <c r="J170" s="36" t="s">
        <v>403</v>
      </c>
    </row>
    <row r="171" spans="4:10" ht="29" x14ac:dyDescent="0.2">
      <c r="D171" s="38"/>
      <c r="E171" s="38"/>
      <c r="F171" s="2" t="s">
        <v>54</v>
      </c>
      <c r="G171" s="2" t="s">
        <v>53</v>
      </c>
      <c r="H171" s="2" t="s">
        <v>52</v>
      </c>
      <c r="I171" s="25">
        <f>60000+38000</f>
        <v>98000</v>
      </c>
      <c r="J171" s="36" t="s">
        <v>393</v>
      </c>
    </row>
    <row r="172" spans="4:10" ht="30" x14ac:dyDescent="0.2">
      <c r="D172" s="38"/>
      <c r="E172" s="38"/>
      <c r="F172" s="2" t="s">
        <v>51</v>
      </c>
      <c r="G172" s="2" t="s">
        <v>50</v>
      </c>
      <c r="H172" s="2" t="s">
        <v>49</v>
      </c>
      <c r="I172" s="25">
        <f>15000+18300</f>
        <v>33300</v>
      </c>
      <c r="J172" s="36" t="s">
        <v>404</v>
      </c>
    </row>
    <row r="173" spans="4:10" ht="43" x14ac:dyDescent="0.2">
      <c r="D173" s="38"/>
      <c r="E173" s="38"/>
      <c r="F173" s="2" t="s">
        <v>48</v>
      </c>
      <c r="G173" s="2"/>
      <c r="H173" s="2" t="s">
        <v>47</v>
      </c>
      <c r="I173" s="25">
        <v>54000</v>
      </c>
      <c r="J173" s="36" t="s">
        <v>405</v>
      </c>
    </row>
    <row r="174" spans="4:10" ht="43" x14ac:dyDescent="0.2">
      <c r="D174" s="38"/>
      <c r="E174" s="38"/>
      <c r="F174" s="2" t="s">
        <v>46</v>
      </c>
      <c r="G174" s="2"/>
      <c r="H174" s="2" t="s">
        <v>45</v>
      </c>
      <c r="I174" s="25">
        <v>64902</v>
      </c>
      <c r="J174" s="36" t="s">
        <v>406</v>
      </c>
    </row>
    <row r="175" spans="4:10" ht="29" x14ac:dyDescent="0.2">
      <c r="D175" s="38"/>
      <c r="E175" s="38"/>
      <c r="F175" s="2" t="s">
        <v>44</v>
      </c>
      <c r="G175" s="2"/>
      <c r="H175" s="2" t="s">
        <v>43</v>
      </c>
      <c r="I175" s="25">
        <v>45000</v>
      </c>
      <c r="J175" s="36" t="s">
        <v>407</v>
      </c>
    </row>
    <row r="176" spans="4:10" ht="30" x14ac:dyDescent="0.2">
      <c r="D176" s="38"/>
      <c r="E176" s="38"/>
      <c r="F176" s="2" t="s">
        <v>42</v>
      </c>
      <c r="G176" s="2" t="s">
        <v>41</v>
      </c>
      <c r="H176" s="2" t="s">
        <v>40</v>
      </c>
      <c r="I176" s="25">
        <f>11082+22162</f>
        <v>33244</v>
      </c>
      <c r="J176" s="36" t="s">
        <v>408</v>
      </c>
    </row>
    <row r="177" spans="4:10" x14ac:dyDescent="0.2">
      <c r="D177" s="38"/>
      <c r="E177" s="38"/>
      <c r="F177" s="2" t="s">
        <v>39</v>
      </c>
      <c r="G177" s="2" t="s">
        <v>38</v>
      </c>
      <c r="H177" s="2" t="s">
        <v>37</v>
      </c>
      <c r="I177" s="25">
        <v>36000</v>
      </c>
      <c r="J177" s="36" t="s">
        <v>409</v>
      </c>
    </row>
    <row r="178" spans="4:10" ht="85" x14ac:dyDescent="0.2">
      <c r="D178" s="38"/>
      <c r="E178" s="38"/>
      <c r="F178" s="3" t="s">
        <v>36</v>
      </c>
      <c r="G178" s="2" t="s">
        <v>35</v>
      </c>
      <c r="H178" s="2" t="s">
        <v>34</v>
      </c>
      <c r="I178" s="25">
        <v>9783</v>
      </c>
      <c r="J178" s="36" t="s">
        <v>410</v>
      </c>
    </row>
    <row r="179" spans="4:10" ht="30" x14ac:dyDescent="0.2">
      <c r="D179" s="38"/>
      <c r="E179" s="38"/>
      <c r="F179" s="2" t="s">
        <v>33</v>
      </c>
      <c r="G179" s="2" t="s">
        <v>32</v>
      </c>
      <c r="H179" s="2" t="s">
        <v>31</v>
      </c>
      <c r="I179" s="25">
        <v>54540</v>
      </c>
      <c r="J179" s="36" t="s">
        <v>411</v>
      </c>
    </row>
    <row r="180" spans="4:10" ht="43" x14ac:dyDescent="0.2">
      <c r="D180" s="38"/>
      <c r="E180" s="38"/>
      <c r="F180" s="2" t="s">
        <v>30</v>
      </c>
      <c r="G180" s="22" t="s">
        <v>29</v>
      </c>
      <c r="H180" s="2" t="s">
        <v>28</v>
      </c>
      <c r="I180" s="34"/>
      <c r="J180" s="36"/>
    </row>
    <row r="181" spans="4:10" ht="43" x14ac:dyDescent="0.2">
      <c r="D181" s="38"/>
      <c r="E181" s="38"/>
      <c r="F181" s="2" t="s">
        <v>27</v>
      </c>
      <c r="G181" s="22" t="s">
        <v>26</v>
      </c>
      <c r="H181" s="2" t="s">
        <v>25</v>
      </c>
      <c r="I181" s="34"/>
      <c r="J181" s="36"/>
    </row>
    <row r="182" spans="4:10" ht="29" x14ac:dyDescent="0.2">
      <c r="D182" s="38"/>
      <c r="E182" s="38"/>
      <c r="F182" s="2" t="s">
        <v>24</v>
      </c>
      <c r="G182" s="22" t="s">
        <v>23</v>
      </c>
      <c r="H182" s="2" t="s">
        <v>22</v>
      </c>
      <c r="I182" s="34"/>
      <c r="J182" s="36"/>
    </row>
    <row r="183" spans="4:10" x14ac:dyDescent="0.2">
      <c r="D183" s="38"/>
      <c r="E183" s="38"/>
      <c r="F183" s="2" t="s">
        <v>21</v>
      </c>
      <c r="G183" s="22" t="s">
        <v>20</v>
      </c>
      <c r="H183" s="2" t="s">
        <v>19</v>
      </c>
      <c r="I183" s="34"/>
      <c r="J183" s="36"/>
    </row>
    <row r="184" spans="4:10" ht="57" x14ac:dyDescent="0.2">
      <c r="D184" s="38"/>
      <c r="E184" s="38"/>
      <c r="F184" s="2" t="s">
        <v>18</v>
      </c>
      <c r="G184" s="22" t="s">
        <v>17</v>
      </c>
      <c r="H184" s="2" t="s">
        <v>16</v>
      </c>
      <c r="I184" s="34"/>
      <c r="J184" s="36"/>
    </row>
    <row r="185" spans="4:10" ht="57" x14ac:dyDescent="0.2">
      <c r="D185" s="38"/>
      <c r="E185" s="38"/>
      <c r="F185" s="2" t="s">
        <v>15</v>
      </c>
      <c r="G185" s="22"/>
      <c r="H185" s="2" t="s">
        <v>14</v>
      </c>
      <c r="I185" s="34"/>
      <c r="J185" s="36"/>
    </row>
    <row r="186" spans="4:10" ht="45" x14ac:dyDescent="0.2">
      <c r="D186" s="38"/>
      <c r="E186" s="38"/>
      <c r="F186" s="2" t="s">
        <v>13</v>
      </c>
      <c r="G186" s="2" t="s">
        <v>12</v>
      </c>
      <c r="H186" s="2" t="s">
        <v>11</v>
      </c>
      <c r="I186" s="25">
        <v>376175</v>
      </c>
      <c r="J186" s="36" t="s">
        <v>412</v>
      </c>
    </row>
  </sheetData>
  <mergeCells count="7">
    <mergeCell ref="D118:D186"/>
    <mergeCell ref="E118:E186"/>
    <mergeCell ref="D3:J3"/>
    <mergeCell ref="D5:D73"/>
    <mergeCell ref="E5:E73"/>
    <mergeCell ref="D74:D117"/>
    <mergeCell ref="E74:E1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dc:creator>
  <cp:lastModifiedBy>Microsoft Office User</cp:lastModifiedBy>
  <dcterms:created xsi:type="dcterms:W3CDTF">2016-10-14T10:27:36Z</dcterms:created>
  <dcterms:modified xsi:type="dcterms:W3CDTF">2016-12-23T18:32:55Z</dcterms:modified>
</cp:coreProperties>
</file>